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490" windowWidth="18880" windowHeight="6990"/>
  </bookViews>
  <sheets>
    <sheet name="Rekapitulace stavby" sheetId="1" r:id="rId1"/>
    <sheet name="01 - Opěrná zeď a oplocení" sheetId="2" r:id="rId2"/>
    <sheet name="02 - Zpevněné plochy" sheetId="3" r:id="rId3"/>
  </sheets>
  <definedNames>
    <definedName name="_xlnm._FilterDatabase" localSheetId="1" hidden="1">'01 - Opěrná zeď a oplocení'!$C$127:$K$415</definedName>
    <definedName name="_xlnm._FilterDatabase" localSheetId="2" hidden="1">'02 - Zpevněné plochy'!$C$125:$K$254</definedName>
    <definedName name="_xlnm.Print_Titles" localSheetId="1">'01 - Opěrná zeď a oplocení'!$127:$127</definedName>
    <definedName name="_xlnm.Print_Titles" localSheetId="2">'02 - Zpevněné plochy'!$125:$125</definedName>
    <definedName name="_xlnm.Print_Titles" localSheetId="0">'Rekapitulace stavby'!$92:$92</definedName>
    <definedName name="_xlnm.Print_Area" localSheetId="1">'01 - Opěrná zeď a oplocení'!$C$4:$J$76,'01 - Opěrná zeď a oplocení'!$C$82:$J$109,'01 - Opěrná zeď a oplocení'!$C$115:$K$415</definedName>
    <definedName name="_xlnm.Print_Area" localSheetId="2">'02 - Zpevněné plochy'!$C$4:$J$76,'02 - Zpevněné plochy'!$C$82:$J$107,'02 - Zpevněné plochy'!$C$113:$K$254</definedName>
    <definedName name="_xlnm.Print_Area" localSheetId="0">'Rekapitulace stavby'!$D$4:$AO$76,'Rekapitulace stavby'!$C$82:$AQ$97</definedName>
  </definedNames>
  <calcPr calcId="125725"/>
</workbook>
</file>

<file path=xl/calcChain.xml><?xml version="1.0" encoding="utf-8"?>
<calcChain xmlns="http://schemas.openxmlformats.org/spreadsheetml/2006/main">
  <c r="J37" i="3"/>
  <c r="J36"/>
  <c r="AY96" i="1"/>
  <c r="J35" i="3"/>
  <c r="AX96" i="1"/>
  <c r="BI254" i="3"/>
  <c r="BH254"/>
  <c r="BG254"/>
  <c r="BF254"/>
  <c r="T254"/>
  <c r="T253"/>
  <c r="T252" s="1"/>
  <c r="R254"/>
  <c r="R253"/>
  <c r="R252"/>
  <c r="P254"/>
  <c r="P253"/>
  <c r="P252"/>
  <c r="BK254"/>
  <c r="BK253" s="1"/>
  <c r="J254"/>
  <c r="BE254" s="1"/>
  <c r="BI251"/>
  <c r="BH251"/>
  <c r="BG251"/>
  <c r="BF251"/>
  <c r="T251"/>
  <c r="T250" s="1"/>
  <c r="R251"/>
  <c r="R250"/>
  <c r="P251"/>
  <c r="P250" s="1"/>
  <c r="BK251"/>
  <c r="BK250"/>
  <c r="J250" s="1"/>
  <c r="J104" s="1"/>
  <c r="J251"/>
  <c r="BE251"/>
  <c r="BI249"/>
  <c r="BH249"/>
  <c r="BG249"/>
  <c r="BF249"/>
  <c r="T249"/>
  <c r="R249"/>
  <c r="P249"/>
  <c r="BK249"/>
  <c r="J249"/>
  <c r="BE249" s="1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 s="1"/>
  <c r="BI245"/>
  <c r="BH245"/>
  <c r="BG245"/>
  <c r="BF245"/>
  <c r="T245"/>
  <c r="T244"/>
  <c r="R245"/>
  <c r="R244" s="1"/>
  <c r="P245"/>
  <c r="P244"/>
  <c r="BK245"/>
  <c r="BK244" s="1"/>
  <c r="J244" s="1"/>
  <c r="J103" s="1"/>
  <c r="J245"/>
  <c r="BE245" s="1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 s="1"/>
  <c r="BI240"/>
  <c r="BH240"/>
  <c r="BG240"/>
  <c r="BF240"/>
  <c r="T240"/>
  <c r="T239"/>
  <c r="R240"/>
  <c r="R239" s="1"/>
  <c r="P240"/>
  <c r="P239"/>
  <c r="BK240"/>
  <c r="BK239" s="1"/>
  <c r="J239" s="1"/>
  <c r="J102" s="1"/>
  <c r="J240"/>
  <c r="BE240" s="1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 s="1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 s="1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 s="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 s="1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 s="1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 s="1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5"/>
  <c r="BH215"/>
  <c r="BG215"/>
  <c r="BF215"/>
  <c r="T215"/>
  <c r="T214"/>
  <c r="R215"/>
  <c r="R214"/>
  <c r="P215"/>
  <c r="P214"/>
  <c r="BK215"/>
  <c r="BK214"/>
  <c r="J214" s="1"/>
  <c r="J101" s="1"/>
  <c r="J215"/>
  <c r="BE215" s="1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199"/>
  <c r="BH199"/>
  <c r="BG199"/>
  <c r="BF199"/>
  <c r="T199"/>
  <c r="T198"/>
  <c r="R199"/>
  <c r="R198"/>
  <c r="P199"/>
  <c r="P198"/>
  <c r="BK199"/>
  <c r="BK198"/>
  <c r="J198" s="1"/>
  <c r="J100" s="1"/>
  <c r="J199"/>
  <c r="BE199" s="1"/>
  <c r="BI192"/>
  <c r="BH192"/>
  <c r="BG192"/>
  <c r="BF192"/>
  <c r="T192"/>
  <c r="T191"/>
  <c r="R192"/>
  <c r="R191"/>
  <c r="P192"/>
  <c r="P191"/>
  <c r="BK192"/>
  <c r="BK191"/>
  <c r="J191" s="1"/>
  <c r="J99" s="1"/>
  <c r="J192"/>
  <c r="BE192" s="1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9"/>
  <c r="F37"/>
  <c r="BD96" i="1" s="1"/>
  <c r="BH129" i="3"/>
  <c r="F36" s="1"/>
  <c r="BC96" i="1" s="1"/>
  <c r="BG129" i="3"/>
  <c r="F35"/>
  <c r="BB96" i="1" s="1"/>
  <c r="BF129" i="3"/>
  <c r="J34" s="1"/>
  <c r="AW96" i="1" s="1"/>
  <c r="T129" i="3"/>
  <c r="T128"/>
  <c r="T127" s="1"/>
  <c r="T126" s="1"/>
  <c r="R129"/>
  <c r="R128"/>
  <c r="R127" s="1"/>
  <c r="R126" s="1"/>
  <c r="P129"/>
  <c r="P128"/>
  <c r="P127" s="1"/>
  <c r="P126" s="1"/>
  <c r="AU96" i="1" s="1"/>
  <c r="BK129" i="3"/>
  <c r="BK128" s="1"/>
  <c r="J129"/>
  <c r="BE129" s="1"/>
  <c r="J123"/>
  <c r="J122"/>
  <c r="F122"/>
  <c r="F120"/>
  <c r="E118"/>
  <c r="J92"/>
  <c r="J91"/>
  <c r="F91"/>
  <c r="F89"/>
  <c r="E87"/>
  <c r="J18"/>
  <c r="E18"/>
  <c r="F123" s="1"/>
  <c r="J17"/>
  <c r="J12"/>
  <c r="J120" s="1"/>
  <c r="J89"/>
  <c r="E7"/>
  <c r="E85" s="1"/>
  <c r="E116"/>
  <c r="J37" i="2"/>
  <c r="J36"/>
  <c r="AY95" i="1"/>
  <c r="J35" i="2"/>
  <c r="AX95" i="1"/>
  <c r="BI415" i="2"/>
  <c r="BH415"/>
  <c r="BG415"/>
  <c r="BF415"/>
  <c r="T415"/>
  <c r="T414"/>
  <c r="T413" s="1"/>
  <c r="R415"/>
  <c r="R414" s="1"/>
  <c r="R413" s="1"/>
  <c r="P415"/>
  <c r="P414"/>
  <c r="P413" s="1"/>
  <c r="BK415"/>
  <c r="BK414" s="1"/>
  <c r="J415"/>
  <c r="BE415"/>
  <c r="BI412"/>
  <c r="BH412"/>
  <c r="BG412"/>
  <c r="BF412"/>
  <c r="T412"/>
  <c r="R412"/>
  <c r="R401" s="1"/>
  <c r="P412"/>
  <c r="BK412"/>
  <c r="J412"/>
  <c r="BE412"/>
  <c r="BI410"/>
  <c r="BH410"/>
  <c r="BG410"/>
  <c r="BF410"/>
  <c r="T410"/>
  <c r="R410"/>
  <c r="P410"/>
  <c r="BK410"/>
  <c r="BK401" s="1"/>
  <c r="J401" s="1"/>
  <c r="J106" s="1"/>
  <c r="J410"/>
  <c r="BE410"/>
  <c r="BI402"/>
  <c r="BH402"/>
  <c r="BG402"/>
  <c r="BF402"/>
  <c r="T402"/>
  <c r="T401"/>
  <c r="R402"/>
  <c r="P402"/>
  <c r="P401"/>
  <c r="BK402"/>
  <c r="J402"/>
  <c r="BE402" s="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88"/>
  <c r="BH388"/>
  <c r="BG388"/>
  <c r="BF388"/>
  <c r="T388"/>
  <c r="R388"/>
  <c r="P388"/>
  <c r="BK388"/>
  <c r="J388"/>
  <c r="BE388"/>
  <c r="BI385"/>
  <c r="BH385"/>
  <c r="BG385"/>
  <c r="BF385"/>
  <c r="T385"/>
  <c r="T384"/>
  <c r="T383" s="1"/>
  <c r="R385"/>
  <c r="R384" s="1"/>
  <c r="R383" s="1"/>
  <c r="P385"/>
  <c r="P384"/>
  <c r="P383" s="1"/>
  <c r="BK385"/>
  <c r="BK384" s="1"/>
  <c r="J385"/>
  <c r="BE385"/>
  <c r="BI382"/>
  <c r="BH382"/>
  <c r="BG382"/>
  <c r="BF382"/>
  <c r="T382"/>
  <c r="T381"/>
  <c r="R382"/>
  <c r="R381"/>
  <c r="P382"/>
  <c r="P381"/>
  <c r="BK382"/>
  <c r="BK381"/>
  <c r="J381" s="1"/>
  <c r="J103" s="1"/>
  <c r="J382"/>
  <c r="BE382" s="1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BK375" s="1"/>
  <c r="J375" s="1"/>
  <c r="J102" s="1"/>
  <c r="J377"/>
  <c r="BE377"/>
  <c r="BI376"/>
  <c r="BH376"/>
  <c r="BG376"/>
  <c r="BF376"/>
  <c r="T376"/>
  <c r="T375"/>
  <c r="R376"/>
  <c r="R375"/>
  <c r="P376"/>
  <c r="P375"/>
  <c r="BK376"/>
  <c r="J376"/>
  <c r="BE376" s="1"/>
  <c r="BI372"/>
  <c r="BH372"/>
  <c r="BG372"/>
  <c r="BF372"/>
  <c r="T372"/>
  <c r="R372"/>
  <c r="P372"/>
  <c r="BK372"/>
  <c r="J372"/>
  <c r="BE372"/>
  <c r="BI371"/>
  <c r="BH371"/>
  <c r="BG371"/>
  <c r="BF371"/>
  <c r="T371"/>
  <c r="T370"/>
  <c r="R371"/>
  <c r="R370"/>
  <c r="P371"/>
  <c r="P370"/>
  <c r="BK371"/>
  <c r="BK370"/>
  <c r="J370" s="1"/>
  <c r="J101" s="1"/>
  <c r="J371"/>
  <c r="BE371" s="1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09"/>
  <c r="BH309"/>
  <c r="BG309"/>
  <c r="BF309"/>
  <c r="T309"/>
  <c r="T308"/>
  <c r="R309"/>
  <c r="R308"/>
  <c r="P309"/>
  <c r="P308"/>
  <c r="BK309"/>
  <c r="BK308"/>
  <c r="J308" s="1"/>
  <c r="J100" s="1"/>
  <c r="J309"/>
  <c r="BE309" s="1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292"/>
  <c r="BH292"/>
  <c r="BG292"/>
  <c r="BF292"/>
  <c r="T292"/>
  <c r="R292"/>
  <c r="P292"/>
  <c r="BK292"/>
  <c r="J292"/>
  <c r="BE292"/>
  <c r="BI285"/>
  <c r="BH285"/>
  <c r="BG285"/>
  <c r="BF285"/>
  <c r="T285"/>
  <c r="R285"/>
  <c r="P285"/>
  <c r="BK285"/>
  <c r="J285"/>
  <c r="BE285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9"/>
  <c r="BH269"/>
  <c r="BG269"/>
  <c r="BF269"/>
  <c r="T269"/>
  <c r="R269"/>
  <c r="R264" s="1"/>
  <c r="P269"/>
  <c r="BK269"/>
  <c r="J269"/>
  <c r="BE269"/>
  <c r="BI268"/>
  <c r="BH268"/>
  <c r="BG268"/>
  <c r="BF268"/>
  <c r="T268"/>
  <c r="R268"/>
  <c r="P268"/>
  <c r="BK268"/>
  <c r="BK264" s="1"/>
  <c r="J264" s="1"/>
  <c r="J99" s="1"/>
  <c r="J268"/>
  <c r="BE268"/>
  <c r="BI265"/>
  <c r="BH265"/>
  <c r="BG265"/>
  <c r="BF265"/>
  <c r="T265"/>
  <c r="T264"/>
  <c r="R265"/>
  <c r="P265"/>
  <c r="P264"/>
  <c r="BK265"/>
  <c r="J265"/>
  <c r="BE265" s="1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27"/>
  <c r="BH227"/>
  <c r="BG227"/>
  <c r="BF227"/>
  <c r="T227"/>
  <c r="R227"/>
  <c r="P227"/>
  <c r="BK227"/>
  <c r="J227"/>
  <c r="BE227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199"/>
  <c r="BH199"/>
  <c r="BG199"/>
  <c r="BF199"/>
  <c r="T199"/>
  <c r="R199"/>
  <c r="P199"/>
  <c r="BK199"/>
  <c r="J199"/>
  <c r="BE199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51"/>
  <c r="BH151"/>
  <c r="BG151"/>
  <c r="BF151"/>
  <c r="T151"/>
  <c r="R151"/>
  <c r="P151"/>
  <c r="BK151"/>
  <c r="J151"/>
  <c r="BE151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1"/>
  <c r="F37"/>
  <c r="BD95" i="1" s="1"/>
  <c r="BD94" s="1"/>
  <c r="W33" s="1"/>
  <c r="BH131" i="2"/>
  <c r="F36" s="1"/>
  <c r="BC95" i="1" s="1"/>
  <c r="BC94" s="1"/>
  <c r="BG131" i="2"/>
  <c r="F35"/>
  <c r="BB95" i="1" s="1"/>
  <c r="BF131" i="2"/>
  <c r="J34" s="1"/>
  <c r="AW95" i="1" s="1"/>
  <c r="T131" i="2"/>
  <c r="T130"/>
  <c r="T129" s="1"/>
  <c r="T128" s="1"/>
  <c r="R131"/>
  <c r="R130"/>
  <c r="R129" s="1"/>
  <c r="R128" s="1"/>
  <c r="P131"/>
  <c r="P130"/>
  <c r="P129" s="1"/>
  <c r="BK131"/>
  <c r="BK130" s="1"/>
  <c r="J131"/>
  <c r="BE131" s="1"/>
  <c r="J125"/>
  <c r="J124"/>
  <c r="F124"/>
  <c r="F122"/>
  <c r="E120"/>
  <c r="J92"/>
  <c r="J91"/>
  <c r="F91"/>
  <c r="F89"/>
  <c r="E87"/>
  <c r="J18"/>
  <c r="E18"/>
  <c r="F125" s="1"/>
  <c r="J17"/>
  <c r="J12"/>
  <c r="J122" s="1"/>
  <c r="J89"/>
  <c r="E7"/>
  <c r="E85" s="1"/>
  <c r="AS94" i="1"/>
  <c r="L90"/>
  <c r="AM90"/>
  <c r="AM89"/>
  <c r="L89"/>
  <c r="AM87"/>
  <c r="L87"/>
  <c r="L85"/>
  <c r="L84"/>
  <c r="F92" i="2" l="1"/>
  <c r="E118"/>
  <c r="F92" i="3"/>
  <c r="BK252"/>
  <c r="J252" s="1"/>
  <c r="J105" s="1"/>
  <c r="J253"/>
  <c r="J106" s="1"/>
  <c r="BK127"/>
  <c r="J128"/>
  <c r="J98" s="1"/>
  <c r="BK383" i="2"/>
  <c r="J383" s="1"/>
  <c r="J104" s="1"/>
  <c r="J384"/>
  <c r="J105" s="1"/>
  <c r="F33" i="3"/>
  <c r="AZ96" i="1" s="1"/>
  <c r="J33" i="3"/>
  <c r="AV96" i="1" s="1"/>
  <c r="AT96" s="1"/>
  <c r="P128" i="2"/>
  <c r="AU95" i="1" s="1"/>
  <c r="AU94" s="1"/>
  <c r="F33" i="2"/>
  <c r="AZ95" i="1" s="1"/>
  <c r="J33" i="2"/>
  <c r="AV95" i="1" s="1"/>
  <c r="AT95" s="1"/>
  <c r="W32"/>
  <c r="AY94"/>
  <c r="BK129" i="2"/>
  <c r="J130"/>
  <c r="J98" s="1"/>
  <c r="BK413"/>
  <c r="J413" s="1"/>
  <c r="J107" s="1"/>
  <c r="J414"/>
  <c r="J108" s="1"/>
  <c r="BB94" i="1"/>
  <c r="F34" i="2"/>
  <c r="BA95" i="1" s="1"/>
  <c r="F34" i="3"/>
  <c r="BA96" i="1" s="1"/>
  <c r="BA94" l="1"/>
  <c r="AW94" s="1"/>
  <c r="AK30" s="1"/>
  <c r="AX94"/>
  <c r="W31"/>
  <c r="J129" i="2"/>
  <c r="J97" s="1"/>
  <c r="BK128"/>
  <c r="J128" s="1"/>
  <c r="AZ94" i="1"/>
  <c r="BK126" i="3"/>
  <c r="J126" s="1"/>
  <c r="J127"/>
  <c r="J97" s="1"/>
  <c r="W30" i="1" l="1"/>
  <c r="AV94"/>
  <c r="W29"/>
  <c r="J96" i="3"/>
  <c r="J30"/>
  <c r="J96" i="2"/>
  <c r="J30"/>
  <c r="AK29" i="1" l="1"/>
  <c r="AT94"/>
  <c r="J39" i="2"/>
  <c r="AG95" i="1"/>
  <c r="AG96"/>
  <c r="AN96" s="1"/>
  <c r="J39" i="3"/>
  <c r="AG94" i="1" l="1"/>
  <c r="AN95"/>
  <c r="AK26" l="1"/>
  <c r="AK35" s="1"/>
  <c r="AN94"/>
</calcChain>
</file>

<file path=xl/sharedStrings.xml><?xml version="1.0" encoding="utf-8"?>
<sst xmlns="http://schemas.openxmlformats.org/spreadsheetml/2006/main" count="4901" uniqueCount="789">
  <si>
    <t>Export Komplet</t>
  </si>
  <si>
    <t/>
  </si>
  <si>
    <t>2.0</t>
  </si>
  <si>
    <t>ZAMOK</t>
  </si>
  <si>
    <t>False</t>
  </si>
  <si>
    <t>{e907f6ef-aa2a-4319-81a1-765e01c13d84}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</si>
  <si>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</si>
  <si>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</si>
  <si>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</si>
  <si>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</si>
  <si>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</si>
  <si>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</si>
  <si>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</si>
  <si>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</si>
  <si>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0039-1904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</si>
  <si>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</si>
  <si>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</si>
  <si>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Opěrná zeď, oplocení a zpevněné plochy u čp. 145, Kramolna</t>
  </si>
  <si>
    <t>KSO:</t>
  </si>
  <si>
    <t>CC-CZ:</t>
  </si>
  <si>
    <t>Místo:</t>
  </si>
  <si>
    <t>Kramolna čp. 145</t>
  </si>
  <si>
    <t>Datum:</t>
  </si>
  <si>
    <t>30. 9. 2019</t>
  </si>
  <si>
    <t>Zadavatel:</t>
  </si>
  <si>
    <t>IČ:</t>
  </si>
  <si>
    <t>002 73 147</t>
  </si>
  <si>
    <t>OBEC KRAMOLNA</t>
  </si>
  <si>
    <t>DIČ:</t>
  </si>
  <si>
    <t>Uchazeč:</t>
  </si>
  <si>
    <t>Vyplň údaj</t>
  </si>
  <si>
    <t>Projektant:</t>
  </si>
  <si>
    <t>765 98 608</t>
  </si>
  <si>
    <t>Ing. Tomáš Matěj</t>
  </si>
  <si>
    <t>True</t>
  </si>
  <si>
    <t>Zpracovatel:</t>
  </si>
  <si>
    <t>76489337</t>
  </si>
  <si>
    <t>Tomáš Valenta</t>
  </si>
  <si>
    <t>CZ8002143259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</si>
  <si>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</si>
  <si>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</si>
  <si>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</si>
  <si>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</si>
  <si>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</si>
  <si>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</si>
  <si>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</si>
  <si>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</si>
  <si>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</si>
  <si>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</si>
  <si>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</si>
  <si>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</si>
  <si>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</si>
  <si>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</si>
  <si>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</si>
  <si>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</si>
  <si>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</si>
  <si>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</si>
  <si>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</si>
  <si>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</si>
  <si>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</si>
  <si>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</si>
  <si>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</si>
  <si>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</si>
  <si>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</si>
  <si>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</si>
  <si>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</si>
  <si>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</si>
  <si>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</si>
  <si>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</si>
  <si>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</si>
  <si>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</si>
  <si>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</si>
  <si>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</si>
  <si>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</si>
  <si>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</si>
  <si>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</si>
  <si>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</si>
  <si>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</si>
  <si>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</si>
  <si>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</si>
  <si>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</si>
  <si>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</si>
  <si>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</si>
  <si>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</si>
  <si>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</si>
  <si>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</si>
  <si>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Opěrná zeď a oplocení</t>
  </si>
  <si>
    <t>STA</t>
  </si>
  <si>
    <t>1</t>
  </si>
  <si>
    <t>{f3bd9a5a-7ab2-49b7-9fbf-aa065d83d74a}</t>
  </si>
  <si>
    <t>2</t>
  </si>
  <si>
    <t>02</t>
  </si>
  <si>
    <t>Zpevněné plochy</t>
  </si>
  <si>
    <t>{19c9079a-9db6-4e7f-ae5a-273bc7a9cafa}</t>
  </si>
  <si>
    <t>KRYCÍ LIST SOUPISU PRACÍ</t>
  </si>
  <si>
    <t>Objekt:</t>
  </si>
  <si>
    <t>01 - Opěrná zeď a oplocení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</si>
  <si>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</si>
  <si>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</si>
  <si>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</si>
  <si>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</si>
  <si>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</si>
  <si>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</si>
  <si>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</si>
  <si>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</si>
  <si>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</si>
  <si>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</si>
  <si>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</si>
  <si>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</si>
  <si>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</si>
  <si>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</si>
  <si>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</si>
  <si>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</si>
  <si>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</si>
  <si>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</si>
  <si>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</si>
  <si>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</si>
  <si>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</si>
  <si>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</si>
  <si>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</si>
  <si>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</si>
  <si>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</si>
  <si>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</si>
  <si>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</si>
  <si>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</si>
  <si>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</si>
  <si>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</si>
  <si>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</si>
  <si>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</si>
  <si>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</si>
  <si>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</si>
  <si>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</si>
  <si>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</si>
  <si>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</si>
  <si>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m</t>
  </si>
  <si>
    <t>CS ÚRS 2019 01</t>
  </si>
  <si>
    <t>4</t>
  </si>
  <si>
    <t>-1063963159</t>
  </si>
  <si>
    <t>VV</t>
  </si>
  <si>
    <t>15,50</t>
  </si>
  <si>
    <t>13,00</t>
  </si>
  <si>
    <t>vedení O2</t>
  </si>
  <si>
    <t>1,80</t>
  </si>
  <si>
    <t>6,50+4,20+2,80+4,80</t>
  </si>
  <si>
    <t>vedení ČEZ</t>
  </si>
  <si>
    <t>Součet</t>
  </si>
  <si>
    <t>119003217</t>
  </si>
  <si>
    <t>Pomocné konstrukce při zabezpečení výkopu svislé ocelové mobilní oplocení, výšky do 1,5 m panely vyplněné dráty zřízení</t>
  </si>
  <si>
    <t>-1559967009</t>
  </si>
  <si>
    <t>5,285+2,60+10,20+1,25+2,00</t>
  </si>
  <si>
    <t>2,00+1,25+17,53+1,25+2,00</t>
  </si>
  <si>
    <t>2,00+1,25+1,68</t>
  </si>
  <si>
    <t>3</t>
  </si>
  <si>
    <t>119003218</t>
  </si>
  <si>
    <t>Pomocné konstrukce při zabezpečení výkopu svislé ocelové mobilní oplocení, výšky do 1,5 m panely vyplněné dráty odstranění</t>
  </si>
  <si>
    <t>873550970</t>
  </si>
  <si>
    <t>120001101</t>
  </si>
  <si>
    <t>Příplatek k cenám vykopávek za ztížení vykopávky  v blízkosti inženýrských sítí nebo výbušnin v horninách jakékoliv třídy</t>
  </si>
  <si>
    <t>m3</t>
  </si>
  <si>
    <t>1127762286</t>
  </si>
  <si>
    <t>178,40*2</t>
  </si>
  <si>
    <t>1,56*2</t>
  </si>
  <si>
    <t>15,216*2</t>
  </si>
  <si>
    <t>Součet - uvažováno 20% výkopu</t>
  </si>
  <si>
    <t>390,352*0,2 'Přepočtené koeficientem množství</t>
  </si>
  <si>
    <t>5</t>
  </si>
  <si>
    <t>122201102</t>
  </si>
  <si>
    <t>Odkopávky a prokopávky nezapažené  s přehozením výkopku na vzdálenost do 3 m nebo s naložením na dopravní prostředek v hornině tř. 3 přes 100 do 1 000 m3</t>
  </si>
  <si>
    <t>-275946302</t>
  </si>
  <si>
    <t>(4,125+5,65)/2*(1,45+2,05)/2*17,53</t>
  </si>
  <si>
    <t>(4,66+4,60)/2*(18,20+12,60)/2*(2,05+0,10+0,10+0,10)/4</t>
  </si>
  <si>
    <t>odkop před opěrnou zdí</t>
  </si>
  <si>
    <t>1,25*(3,00-0,60+3,165-0,60)/2*(1,68+1,25+17,53+1,25)</t>
  </si>
  <si>
    <t>1,25*(3,00-0,60+0,00+3,165-0,60+0,00)/4*(10,20+2,60+5,285+0,78)</t>
  </si>
  <si>
    <t>odkop pro opěrnou zeď</t>
  </si>
  <si>
    <t>(1,55+0,00)/2*2,50*(1,68+1,25+1,55/2+1,55/2+1,25+17,53+1,55/2+1,55/2)</t>
  </si>
  <si>
    <t>(1,55+0,00)/2*(2,50+0,10)/2*(1,25+10,20+2,60+5,285+0,78)</t>
  </si>
  <si>
    <t>odkop za opěrnou zdí - pracovní prostor (svahování)</t>
  </si>
  <si>
    <t>Součet - 50% uvažováno v hornině 4</t>
  </si>
  <si>
    <t>356,8*0,5 'Přepočtené koeficientem množství</t>
  </si>
  <si>
    <t>6</t>
  </si>
  <si>
    <t>122201109</t>
  </si>
  <si>
    <t>Odkopávky a prokopávky nezapažené  s přehozením výkopku na vzdálenost do 3 m nebo s naložením na dopravní prostředek v hornině tř. 3 Příplatek k cenám za lepivost horniny tř. 3</t>
  </si>
  <si>
    <t>-1677405457</t>
  </si>
  <si>
    <t>178,4*0,5 'Přepočtené koeficientem množství</t>
  </si>
  <si>
    <t>7</t>
  </si>
  <si>
    <t>122301102</t>
  </si>
  <si>
    <t>Odkopávky a prokopávky nezapažené  s přehozením výkopku na vzdálenost do 3 m nebo s naložením na dopravní prostředek v hornině tř. 4 přes 100 do 1 000 m3</t>
  </si>
  <si>
    <t>2051612664</t>
  </si>
  <si>
    <t>8</t>
  </si>
  <si>
    <t>122301109</t>
  </si>
  <si>
    <t>Odkopávky a prokopávky nezapažené  s přehozením výkopku na vzdálenost do 3 m nebo s naložením na dopravní prostředek v hornině tř. 4 Příplatek k cenám za lepivost horniny tř. 4</t>
  </si>
  <si>
    <t>235544295</t>
  </si>
  <si>
    <t>356,8*0,25 'Přepočtené koeficientem množství</t>
  </si>
  <si>
    <t>9</t>
  </si>
  <si>
    <t>132201101</t>
  </si>
  <si>
    <t>Hloubení zapažených i nezapažených rýh šířky do 600 mm  s urovnáním dna do předepsaného profilu a spádu v hornině tř. 3 do 100 m3</t>
  </si>
  <si>
    <t>721441793</t>
  </si>
  <si>
    <t>2,60*0,50*(0,090+1,110)</t>
  </si>
  <si>
    <t>5,20*0,30*(1,110-0,110)</t>
  </si>
  <si>
    <t>3,12*0,5 'Přepočtené koeficientem množství</t>
  </si>
  <si>
    <t>10</t>
  </si>
  <si>
    <t>132201109</t>
  </si>
  <si>
    <t>Hloubení zapažených i nezapažených rýh šířky do 600 mm  s urovnáním dna do předepsaného profilu a spádu v hornině tř. 3 Příplatek k cenám za lepivost horniny tř. 3</t>
  </si>
  <si>
    <t>-1308983150</t>
  </si>
  <si>
    <t>3,12*0,25 'Přepočtené koeficientem množství</t>
  </si>
  <si>
    <t>11</t>
  </si>
  <si>
    <t>132201201</t>
  </si>
  <si>
    <t>Hloubení zapažených i nezapažených rýh šířky přes 600 do 2 000 mm  s urovnáním dna do předepsaného profilu a spádu v hornině tř. 3 do 100 m3</t>
  </si>
  <si>
    <t>-354947199</t>
  </si>
  <si>
    <t>1,25*0,60*(1,68+1,25+17,53+1,25)</t>
  </si>
  <si>
    <t>1,25*0,60*(10,20+2,60+5,285+0,78)</t>
  </si>
  <si>
    <t>30,432*0,5 'Přepočtené koeficientem množství</t>
  </si>
  <si>
    <t>12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</si>
  <si>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</si>
  <si>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</si>
  <si>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-248077034</t>
  </si>
  <si>
    <t>30,432*0,25 'Přepočtené koeficientem množství</t>
  </si>
  <si>
    <t>13</t>
  </si>
  <si>
    <t>132301101</t>
  </si>
  <si>
    <t>Hloubení zapažených i nezapažených rýh šířky do 600 mm  s urovnáním dna do předepsaného profilu a spádu v hornině tř. 4 do 100 m3</t>
  </si>
  <si>
    <t>-1711103739</t>
  </si>
  <si>
    <t>14</t>
  </si>
  <si>
    <t>132301109</t>
  </si>
  <si>
    <t>Hloubení zapažených i nezapažených rýh šířky do 600 mm  s urovnáním dna do předepsaného profilu a spádu v hornině tř. 4 Příplatek k cenám za lepivost horniny tř. 4</t>
  </si>
  <si>
    <t>1161313196</t>
  </si>
  <si>
    <t>132301201</t>
  </si>
  <si>
    <t>Hloubení zapažených i nezapažených rýh šířky přes 600 do 2 000 mm  s urovnáním dna do předepsaného profilu a spádu v hornině tř. 4 do 100 m3</t>
  </si>
  <si>
    <t>1803694002</t>
  </si>
  <si>
    <t>16</t>
  </si>
  <si>
    <t>132301209</t>
  </si>
  <si>
    <t>Hloubení zapažených i nezapažených rýh šířky přes 600 do 2 000 mm  s urovnáním dna do předepsaného profilu a spádu v hornině tř. 4 Příplatek k cenám za lepivost horniny tř. 4</t>
  </si>
  <si>
    <t>958553582</t>
  </si>
  <si>
    <t>17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</si>
  <si>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</si>
  <si>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</si>
  <si>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1685944244</t>
  </si>
  <si>
    <t>18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</si>
  <si>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</si>
  <si>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</si>
  <si>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-765141510</t>
  </si>
  <si>
    <t>-26,551</t>
  </si>
  <si>
    <t>19</t>
  </si>
  <si>
    <t>171201201</t>
  </si>
  <si>
    <t>Uložení sypaniny  na skládky</t>
  </si>
  <si>
    <t>1160731490</t>
  </si>
  <si>
    <t>20</t>
  </si>
  <si>
    <t>171201211</t>
  </si>
  <si>
    <t>Poplatek za uložení stavebního odpadu na skládce (skládkovné) zeminy a kameniva zatříděného do Katalogu odpadů pod kódem 170 504</t>
  </si>
  <si>
    <t>t</t>
  </si>
  <si>
    <t>1537712659</t>
  </si>
  <si>
    <t>363,801</t>
  </si>
  <si>
    <t>363,801*1,8 'Přepočtené koeficientem množství</t>
  </si>
  <si>
    <t>167101101</t>
  </si>
  <si>
    <t>Nakládání, skládání a překládání neulehlého výkopku nebo sypaniny  nakládání, množství do 100 m3, z hornin tř. 1 až 4</t>
  </si>
  <si>
    <t>1113133675</t>
  </si>
  <si>
    <t>0,70*(2,70+2,85)/2*(1,68+1,25+17,53+1,25)</t>
  </si>
  <si>
    <t>0,70*(2,70+0,00+2,85+0,00)/4*(10,20+2,60+5,285+0,78)</t>
  </si>
  <si>
    <t>zásyp opěrné zdi</t>
  </si>
  <si>
    <t>zásyp za opěrnou zdí - pracovní prostor (svahování)</t>
  </si>
  <si>
    <t>-102,279</t>
  </si>
  <si>
    <t>zásyp štěrkodrtí</t>
  </si>
  <si>
    <t>22</t>
  </si>
  <si>
    <t>1087001478</t>
  </si>
  <si>
    <t>23</t>
  </si>
  <si>
    <t>174101101</t>
  </si>
  <si>
    <t>Zásyp sypaninou z jakékoliv horniny  s uložením výkopku ve vrstvách se zhutněním jam, šachet, rýh nebo kolem objektů v těchto vykopávkách</t>
  </si>
  <si>
    <t>-1813290722</t>
  </si>
  <si>
    <t>24</t>
  </si>
  <si>
    <t>M</t>
  </si>
  <si>
    <t>58344197</t>
  </si>
  <si>
    <t>štěrkodrť frakce 0/63</t>
  </si>
  <si>
    <t>-902487994</t>
  </si>
  <si>
    <t>0,70*(2,38)*(1,68+1,25+17,53+1,25)</t>
  </si>
  <si>
    <t>0,70*(2,38+0,00+2,38+0,00)/4*(10,20+2,60+5,285+0,78)</t>
  </si>
  <si>
    <t>(1,20+0,00)/2*2,38*(1,68+1,25+1,55/2+1,55/2+1,25+17,53+1,55/2+1,55/2)</t>
  </si>
  <si>
    <t>(1,20+0,00)/2*(2,38+0,10)/2*(1,25+10,20+2,60+5,285+0,78)</t>
  </si>
  <si>
    <t>102,279*2 'Přepočtené koeficientem množství</t>
  </si>
  <si>
    <t>25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</si>
  <si>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</si>
  <si>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</si>
  <si>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m2</t>
  </si>
  <si>
    <t>1777281743</t>
  </si>
  <si>
    <t>26</t>
  </si>
  <si>
    <t>181301101</t>
  </si>
  <si>
    <t>Rozprostření a urovnání ornice v rovině nebo ve svahu sklonu do 1:5 při souvislé ploše do 500 m2, tl. vrstvy do 100 mm</t>
  </si>
  <si>
    <t>607520666</t>
  </si>
  <si>
    <t>0,70*(1,68+1,25+17,53+1,25)</t>
  </si>
  <si>
    <t>0,70*(10,20+2,60+5,285+0,78)</t>
  </si>
  <si>
    <t>1,55*(1,68+1,25+1,55/2+1,55/2+1,25+17,53+1,55/2+1,55/2)</t>
  </si>
  <si>
    <t>1,55*(1,25+10,20+2,60+5,285+0,78)</t>
  </si>
  <si>
    <t>27</t>
  </si>
  <si>
    <t>10364101</t>
  </si>
  <si>
    <t>zemina pro terénní úpravy -  ornice</t>
  </si>
  <si>
    <t>1522962917</t>
  </si>
  <si>
    <t>98,037*0,10</t>
  </si>
  <si>
    <t>28</t>
  </si>
  <si>
    <t>181411131</t>
  </si>
  <si>
    <t>Založení trávníku na půdě předem připravené plochy do 1000 m2 výsevem včetně utažení parkového v rovině nebo na svahu do 1:5</t>
  </si>
  <si>
    <t>-516771211</t>
  </si>
  <si>
    <t>29</t>
  </si>
  <si>
    <t>00572410</t>
  </si>
  <si>
    <t>osivo směs travní parková</t>
  </si>
  <si>
    <t>kg</t>
  </si>
  <si>
    <t>1655061525</t>
  </si>
  <si>
    <t>98,037*0,015 'Přepočtené koeficientem množství</t>
  </si>
  <si>
    <t>30</t>
  </si>
  <si>
    <t>181951102</t>
  </si>
  <si>
    <t>Úprava pláně vyrovnáním výškových rozdílů  v hornině tř. 1 až 4 se zhutněním</t>
  </si>
  <si>
    <t>1094383658</t>
  </si>
  <si>
    <t>1,25*(1,68+1,25+17,53+1,25+10,20)</t>
  </si>
  <si>
    <t>0,50*2,60</t>
  </si>
  <si>
    <t>0,30*(5,285+0,78)</t>
  </si>
  <si>
    <t>Součet - základový pás</t>
  </si>
  <si>
    <t>31</t>
  </si>
  <si>
    <t>183104423</t>
  </si>
  <si>
    <t>Kopání jamek pro výsadbu sazenic  velikost jamky průměr 500 mm, hl. 500 mm v půdě zabuřeněné zemina 3</t>
  </si>
  <si>
    <t>kus</t>
  </si>
  <si>
    <t>-1462255042</t>
  </si>
  <si>
    <t>32</t>
  </si>
  <si>
    <t>184004313</t>
  </si>
  <si>
    <t>Výsadba sazenic bez vykopání jamek a bez donesení hlíny  stromů (školkovaných) v. přes 600 do 1500 mm, jamky o průměru 500 mm, hl. 500 mm</t>
  </si>
  <si>
    <t>-1766924205</t>
  </si>
  <si>
    <t>33</t>
  </si>
  <si>
    <t>184502112</t>
  </si>
  <si>
    <t>Vyzvednutí dřeviny k přesazení s balem  v rovině nebo na svahu do 1:5, při průměru balu přes 400 do 500 mm</t>
  </si>
  <si>
    <t>57509850</t>
  </si>
  <si>
    <t>15*5</t>
  </si>
  <si>
    <t>34</t>
  </si>
  <si>
    <t>185803111</t>
  </si>
  <si>
    <t>Ošetření trávníku  jednorázové v rovině nebo na svahu do 1:5</t>
  </si>
  <si>
    <t>-1034634462</t>
  </si>
  <si>
    <t>35</t>
  </si>
  <si>
    <t>185804312</t>
  </si>
  <si>
    <t>Zalití rostlin vodou plochy záhonů jednotlivě přes 20 m2</t>
  </si>
  <si>
    <t>518039934</t>
  </si>
  <si>
    <t>36</t>
  </si>
  <si>
    <t>185851121</t>
  </si>
  <si>
    <t>Dovoz vody pro zálivku rostlin  na vzdálenost do 1000 m</t>
  </si>
  <si>
    <t>-1612157233</t>
  </si>
  <si>
    <t>Zakládání</t>
  </si>
  <si>
    <t>37</t>
  </si>
  <si>
    <t>212572121</t>
  </si>
  <si>
    <t>Lože pro trativody  z kameniva drobného těženého</t>
  </si>
  <si>
    <t>1238424962</t>
  </si>
  <si>
    <t>(1,68+1,25+17,03+1,25)*0,30*0,70</t>
  </si>
  <si>
    <t>38</t>
  </si>
  <si>
    <t>212755214</t>
  </si>
  <si>
    <t>Trativody bez lože z drenážních trubek  plastových flexibilních D 100 mm</t>
  </si>
  <si>
    <t>-1067722985</t>
  </si>
  <si>
    <t>39</t>
  </si>
  <si>
    <t>213141111</t>
  </si>
  <si>
    <t>Zřízení vrstvy z geotextilie  filtrační, separační, odvodňovací, ochranné, výztužné nebo protierozní v rovině nebo ve sklonu do 1:5, šířky do 3 m</t>
  </si>
  <si>
    <t>1730070656</t>
  </si>
  <si>
    <t>25,00*(0,70+0,30+0,70+0,30)</t>
  </si>
  <si>
    <t>40</t>
  </si>
  <si>
    <t>69311124</t>
  </si>
  <si>
    <t>geotextilie netkaná separační, filtrační, ochranná, výztužná s převahou recyklovaných PP vláken 300g/m3</t>
  </si>
  <si>
    <t>-1743664989</t>
  </si>
  <si>
    <t>50*1,15 'Přepočtené koeficientem množství</t>
  </si>
  <si>
    <t>41</t>
  </si>
  <si>
    <t>271532213</t>
  </si>
  <si>
    <t>Podsyp pod základové konstrukce se zhutněním a urovnáním povrchu z kameniva hrubého, frakce 8 - 16 mm</t>
  </si>
  <si>
    <t>905377221</t>
  </si>
  <si>
    <t>1,25*(1,68+1,25+17,53+1,25+10,20)*0,05</t>
  </si>
  <si>
    <t>podklad žlb. zdi</t>
  </si>
  <si>
    <t>42</t>
  </si>
  <si>
    <t>274321411</t>
  </si>
  <si>
    <t>Základy z betonu železového (bez výztuže) pasy z betonu bez zvláštních nároků na prostředí tř. C 20/25</t>
  </si>
  <si>
    <t>1054471650</t>
  </si>
  <si>
    <t>1,25*(1,68+1,25+17,50+1,25+10,20)*(0,76-0,46)</t>
  </si>
  <si>
    <t>žlb. zdivo</t>
  </si>
  <si>
    <t>0,50*2,60*(1,11+0,09)</t>
  </si>
  <si>
    <t>0,30*(5,285+0,78)*(1,11-0,11)</t>
  </si>
  <si>
    <t>základ oplocení</t>
  </si>
  <si>
    <t>43</t>
  </si>
  <si>
    <t>279321346</t>
  </si>
  <si>
    <t>Základové zdi z betonu železového (bez výztuže)  bez zvláštních nároků na prostředí tř. C 20/25</t>
  </si>
  <si>
    <t>36839424</t>
  </si>
  <si>
    <t>0,30*(1,85+0,30+17,50+0,30+2,65)*(1,89+0,46)</t>
  </si>
  <si>
    <t>0,30*(2,60)*(1,49+0,46)</t>
  </si>
  <si>
    <t>0,30*(2,60)*(1,09+0,46)</t>
  </si>
  <si>
    <t>0,30*(2,60)*(0,69+0,46)</t>
  </si>
  <si>
    <t>44</t>
  </si>
  <si>
    <t>279351121</t>
  </si>
  <si>
    <t>Bednění základových zdí rovné oboustranné za každou stranu zřízení</t>
  </si>
  <si>
    <t>-1003014555</t>
  </si>
  <si>
    <t>(1,85+0,30+0,30+17,50+0,30+0,30+2,65)*(1,89+0,46)</t>
  </si>
  <si>
    <t>(1,85+17,50+2,65)*(1,89+0,46)</t>
  </si>
  <si>
    <t>2*(2,60)*(1,49+0,46)</t>
  </si>
  <si>
    <t>0,30*(1,89-1,49)</t>
  </si>
  <si>
    <t>2*(2,60)*(1,09+0,46)</t>
  </si>
  <si>
    <t>0,30*(1,49-1,09)</t>
  </si>
  <si>
    <t>2*(2,60)*(0,69+0,46)</t>
  </si>
  <si>
    <t>0,30*(1,09-0,09)</t>
  </si>
  <si>
    <t>45</t>
  </si>
  <si>
    <t>279351122</t>
  </si>
  <si>
    <t>Bednění základových zdí rovné oboustranné za každou stranu odstranění</t>
  </si>
  <si>
    <t>960293168</t>
  </si>
  <si>
    <t>46</t>
  </si>
  <si>
    <t>279361821</t>
  </si>
  <si>
    <t>Výztuž základových zdí nosných  svislých nebo odkloněných od svislice, rovinných nebo oblých, deskových nebo žebrových, včetně výztuže jejich žeber z betonářské oceli 10 505 (R) nebo BSt 500</t>
  </si>
  <si>
    <t>1835256233</t>
  </si>
  <si>
    <t>1522,66/1000</t>
  </si>
  <si>
    <t>výztuž opěrné zdi dle schéma výztuže</t>
  </si>
  <si>
    <t>Svislé a kompletní konstrukce</t>
  </si>
  <si>
    <t>47</t>
  </si>
  <si>
    <t>311101212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</si>
  <si>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</si>
  <si>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1791337765</t>
  </si>
  <si>
    <t>0,35*5</t>
  </si>
  <si>
    <t>48</t>
  </si>
  <si>
    <t>28611173</t>
  </si>
  <si>
    <t>trubka kanalizační PVC DN 160x1000 mm SN 10</t>
  </si>
  <si>
    <t>371816504</t>
  </si>
  <si>
    <t>49</t>
  </si>
  <si>
    <t>348171120</t>
  </si>
  <si>
    <t>Montáž oplocení z dílců kovových rámových, na ocelové sloupky, výšky přes 1,0 do 1,5 m</t>
  </si>
  <si>
    <t>1227495573</t>
  </si>
  <si>
    <t>6*2,20</t>
  </si>
  <si>
    <t>1*2,35</t>
  </si>
  <si>
    <t>50</t>
  </si>
  <si>
    <t>4502101340</t>
  </si>
  <si>
    <t>Plotový svařovaný panel 2D 1230 x 2500 mm z pozinkovaných drátů - svařovaný profil</t>
  </si>
  <si>
    <t>ks</t>
  </si>
  <si>
    <t>1060626469</t>
  </si>
  <si>
    <t>51</t>
  </si>
  <si>
    <t>4502101972</t>
  </si>
  <si>
    <t>Příchytka z PVC k uchycení plotového panelu na sloupek</t>
  </si>
  <si>
    <t>-1225596068</t>
  </si>
  <si>
    <t>9,333*3 'Přepočtené koeficientem množství</t>
  </si>
  <si>
    <t>52</t>
  </si>
  <si>
    <t>338171111</t>
  </si>
  <si>
    <t>Montáž sloupků a vzpěr plotových ocelových trubkových nebo profilovaných výšky do 2,00 m se zalitím cementovou maltou do vynechaných otvorů</t>
  </si>
  <si>
    <t>382964061</t>
  </si>
  <si>
    <t>vzpěra</t>
  </si>
  <si>
    <t>sloupek</t>
  </si>
  <si>
    <t>53</t>
  </si>
  <si>
    <t>55342272</t>
  </si>
  <si>
    <t>vzpěra plotová 38x1,5mm včetně krytky s uchem 2000mm</t>
  </si>
  <si>
    <t>582818264</t>
  </si>
  <si>
    <t>54</t>
  </si>
  <si>
    <t>55342260</t>
  </si>
  <si>
    <t>sloupek plotový koncový Pz a komaxitový 2000/48x1,5mm</t>
  </si>
  <si>
    <t>-943651854</t>
  </si>
  <si>
    <t>55</t>
  </si>
  <si>
    <t>348401120</t>
  </si>
  <si>
    <t>Osazení oplocení ze strojového pletiva s napínacími dráty do 15° sklonu svahu, výšky do 1,6 m</t>
  </si>
  <si>
    <t>CS ÚRS 2018 01</t>
  </si>
  <si>
    <t>1347187889</t>
  </si>
  <si>
    <t>17,80</t>
  </si>
  <si>
    <t>2,00</t>
  </si>
  <si>
    <t>56</t>
  </si>
  <si>
    <t>31327511</t>
  </si>
  <si>
    <t>pletivo drátěné plastifikované se čtvercovými oky 55/2,5mm v 1250mm</t>
  </si>
  <si>
    <t>2105978301</t>
  </si>
  <si>
    <t>57</t>
  </si>
  <si>
    <t>55342001</t>
  </si>
  <si>
    <t>Příchytka napínacího plotovéhoi drátu plast. zelená + šroub (10ks)</t>
  </si>
  <si>
    <t>sada</t>
  </si>
  <si>
    <t>-617512997</t>
  </si>
  <si>
    <t>58</t>
  </si>
  <si>
    <t>31197012</t>
  </si>
  <si>
    <t>napínák drátu plotový, povrch PVC, malý</t>
  </si>
  <si>
    <t>681044388</t>
  </si>
  <si>
    <t>59</t>
  </si>
  <si>
    <t>15619200</t>
  </si>
  <si>
    <t>drát vázací 1,4mm PVC, cívka 50m</t>
  </si>
  <si>
    <t>-1108354738</t>
  </si>
  <si>
    <t>60</t>
  </si>
  <si>
    <t>348272223</t>
  </si>
  <si>
    <t>Ploty z tvárnic betonových  plotová zeď na maltu cementovou včetně spárování současně při zdění z tvarovek oboustranně štípaných, dutých barevných, tloušťka zdiva 195 mm</t>
  </si>
  <si>
    <t>1130937195</t>
  </si>
  <si>
    <t>0,60*(2,60+0,40)</t>
  </si>
  <si>
    <t>1,00*2,60</t>
  </si>
  <si>
    <t>1,20*2,60</t>
  </si>
  <si>
    <t>0,80*2,60</t>
  </si>
  <si>
    <t>0,60*2,65</t>
  </si>
  <si>
    <t>0,60*0,25</t>
  </si>
  <si>
    <t>0,60*17,40</t>
  </si>
  <si>
    <t>0,60*0,85</t>
  </si>
  <si>
    <t>61</t>
  </si>
  <si>
    <t>348272293</t>
  </si>
  <si>
    <t>Ploty z tvárnic betonových  plotová zeď Příplatek k cenám plotového zdiva za provedení ztužujícího sloupku šířky 400 mm, osové vzdálenosti do 3200 mm vylitím betonu C 16/20, včetně výztuže 2x BSt 500 Ø 10 mm, tloušťka zdiva 195 mm</t>
  </si>
  <si>
    <t>-276800120</t>
  </si>
  <si>
    <t>62</t>
  </si>
  <si>
    <t>348272523</t>
  </si>
  <si>
    <t>Ploty z tvárnic betonových  plotová stříška lepená mrazuvzdorným lepidlem z tvarovek hladkých nebo štípaných, sedlového tvaru barevných, tloušťka zdiva 195 mm</t>
  </si>
  <si>
    <t>-1446006484</t>
  </si>
  <si>
    <t>2,20*7</t>
  </si>
  <si>
    <t>0,25+17,40+0,25</t>
  </si>
  <si>
    <t>1,85</t>
  </si>
  <si>
    <t>63</t>
  </si>
  <si>
    <t>348273252</t>
  </si>
  <si>
    <t>Ploty z tvárnic betonových  plotový sloupek na maltu cementovou včetně spárování současně při zdění, výplně z betonu C 16/20 a výztuže se štípaným povrchem, rozměru 400 x 200 mm z tvarovek štípaných oboustranně (195 x 190 x 390 mm) barevných</t>
  </si>
  <si>
    <t>1193715333</t>
  </si>
  <si>
    <t>1,20*8</t>
  </si>
  <si>
    <t>64</t>
  </si>
  <si>
    <t>348273532</t>
  </si>
  <si>
    <t>Ploty z tvárnic betonových  sloupová hlavice lepená mrazuvzdorným lepidlem, včetně spárování z tvarovek hladkých nebo štípaných, sedlového tvaru, rozměru sloupku 400 x 200 mm barevná</t>
  </si>
  <si>
    <t>94146208</t>
  </si>
  <si>
    <t>65</t>
  </si>
  <si>
    <t>382112112x</t>
  </si>
  <si>
    <t>Montáž obkladů stěn z měkkých kamenů kladených do lepidla z nejvýše dvou rozdílných druhů pravoúhlých desek ve skladbě se pravidelně opakujících tl. 25 a 30 mm</t>
  </si>
  <si>
    <t>-876950123</t>
  </si>
  <si>
    <t>(2,60)*(1,49+0,46)</t>
  </si>
  <si>
    <t>(2,60)*(1,09+0,46)</t>
  </si>
  <si>
    <t>(2,60)*(0,69+0,46)</t>
  </si>
  <si>
    <t>66</t>
  </si>
  <si>
    <t>KBB.2205300100001</t>
  </si>
  <si>
    <t>tvarovka betonová obkladová štípaná barevná 0-11 B 30 3 x 19 x 39 cm</t>
  </si>
  <si>
    <t>744349357</t>
  </si>
  <si>
    <t>67</t>
  </si>
  <si>
    <t>54878140</t>
  </si>
  <si>
    <t>sada stěnových spon včetně vrutů a hmoždinek</t>
  </si>
  <si>
    <t>1643937247</t>
  </si>
  <si>
    <t>Ostatní konstrukce a práce, bourání</t>
  </si>
  <si>
    <t>68</t>
  </si>
  <si>
    <t>966071711</t>
  </si>
  <si>
    <t>Bourání plotových sloupků a vzpěr ocelových trubkových nebo profilovaných výšky do 2,50 m zabetonovaných</t>
  </si>
  <si>
    <t>-1427732032</t>
  </si>
  <si>
    <t>69</t>
  </si>
  <si>
    <t>966071822</t>
  </si>
  <si>
    <t>Rozebrání oplocení z pletiva  drátěného se čtvercovými oky, výšky přes 1,6 do 2,0 m</t>
  </si>
  <si>
    <t>-1506105712</t>
  </si>
  <si>
    <t>10,75+6,68+18,20</t>
  </si>
  <si>
    <t>997</t>
  </si>
  <si>
    <t>Přesun sutě</t>
  </si>
  <si>
    <t>70</t>
  </si>
  <si>
    <t>997013111</t>
  </si>
  <si>
    <t>Vnitrostaveništní doprava suti a vybouraných hmot  vodorovně do 50 m svisle s použitím mechanizace pro budovy a haly výšky do 6 m</t>
  </si>
  <si>
    <t>280473078</t>
  </si>
  <si>
    <t>71</t>
  </si>
  <si>
    <t>997013501</t>
  </si>
  <si>
    <t>Odvoz suti a vybouraných hmot na skládku nebo meziskládku  se složením, na vzdálenost do 1 km</t>
  </si>
  <si>
    <t>-1372423974</t>
  </si>
  <si>
    <t>72</t>
  </si>
  <si>
    <t>997013509</t>
  </si>
  <si>
    <t>Odvoz suti a vybouraných hmot na skládku nebo meziskládku  se složením, na vzdálenost Příplatek k ceně za každý další i započatý 1 km přes 1 km</t>
  </si>
  <si>
    <t>453924901</t>
  </si>
  <si>
    <t>1,14*9 'Přepočtené koeficientem množství</t>
  </si>
  <si>
    <t>73</t>
  </si>
  <si>
    <t>997013801</t>
  </si>
  <si>
    <t>Poplatek za uložení stavebního odpadu na skládce (skládkovné) z prostého betonu zatříděného do Katalogu odpadů pod kódem 170 101</t>
  </si>
  <si>
    <t>289484574</t>
  </si>
  <si>
    <t>998</t>
  </si>
  <si>
    <t>Přesun hmot</t>
  </si>
  <si>
    <t>74</t>
  </si>
  <si>
    <t>998232110</t>
  </si>
  <si>
    <t>Přesun hmot pro oplocení  se svislou nosnou konstrukcí zděnou z cihel, tvárnic, bloků, popř. kovovou nebo dřevěnou vodorovná dopravní vzdálenost do 50 m, pro oplocení výšky do 3 m</t>
  </si>
  <si>
    <t>740141402</t>
  </si>
  <si>
    <t>PSV</t>
  </si>
  <si>
    <t>Práce a dodávky PSV</t>
  </si>
  <si>
    <t>711</t>
  </si>
  <si>
    <t>Izolace proti vodě, vlhkosti a plynům</t>
  </si>
  <si>
    <t>75</t>
  </si>
  <si>
    <t>711113111</t>
  </si>
  <si>
    <t>Izolace proti zemní vlhkosti natěradly a tmely za studena na ploše vodorovné V těsnícím nátěrem na bázi pryže (latexu) a bitumenů</t>
  </si>
  <si>
    <t>436288302</t>
  </si>
  <si>
    <t>0,30*(1,85+0,30+17,50+0,30+10,20)</t>
  </si>
  <si>
    <t>76</t>
  </si>
  <si>
    <t>711113121</t>
  </si>
  <si>
    <t>Izolace proti zemní vlhkosti natěradly a tmely za studena na ploše svislé S těsnícím nátěrem na bázi pryže (latexu) a bitumenů</t>
  </si>
  <si>
    <t>-276115989</t>
  </si>
  <si>
    <t>(1,85+0,30+0,30+17,50+0,30+0,30+2,65)*0,50</t>
  </si>
  <si>
    <t>3*(2,60)*0,50</t>
  </si>
  <si>
    <t>oplocení</t>
  </si>
  <si>
    <t>77</t>
  </si>
  <si>
    <t>711161112</t>
  </si>
  <si>
    <t>Izolace proti zemní vlhkosti a beztlakové vodě nopovými fóliemi na ploše vodorovné V vrstva ochranná, odvětrávací a drenážní výška nopku 8,0 mm, tl. fólie do 0,6 mm</t>
  </si>
  <si>
    <t>-1826159201</t>
  </si>
  <si>
    <t>78</t>
  </si>
  <si>
    <t>711161212</t>
  </si>
  <si>
    <t>Izolace proti zemní vlhkosti a beztlakové vodě nopovými fóliemi na ploše svislé S vrstva ochranná, odvětrávací a drenážní výška nopku 8,0 mm, tl. fólie do 0,6 mm</t>
  </si>
  <si>
    <t>1824311339</t>
  </si>
  <si>
    <t>79</t>
  </si>
  <si>
    <t>998711201</t>
  </si>
  <si>
    <t>Přesun hmot pro izolace proti vodě, vlhkosti a plynům  stanovený procentní sazbou (%) z ceny vodorovná dopravní vzdálenost do 50 m v objektech výšky do 6 m</t>
  </si>
  <si>
    <t>%</t>
  </si>
  <si>
    <t>1778966405</t>
  </si>
  <si>
    <t>741</t>
  </si>
  <si>
    <t>Elektroinstalace - silnoproud</t>
  </si>
  <si>
    <t>80</t>
  </si>
  <si>
    <t>741110512</t>
  </si>
  <si>
    <t>Montáž lišt a kanálků elektroinstalačních se spojkami, ohyby a rohy a s nasunutím do krabic vkládacích s víčkem, šířky do přes 60 do 120 mm</t>
  </si>
  <si>
    <t>-200666563</t>
  </si>
  <si>
    <t>81</t>
  </si>
  <si>
    <t>MAT2252706</t>
  </si>
  <si>
    <t>Dělená kabelová trubka DN110 3m, rudá</t>
  </si>
  <si>
    <t>910637792</t>
  </si>
  <si>
    <t>17*3 'Přepočtené koeficientem množství</t>
  </si>
  <si>
    <t>82</t>
  </si>
  <si>
    <t>998741201</t>
  </si>
  <si>
    <t>Přesun hmot pro silnoproud stanovený procentní sazbou (%) z ceny vodorovná dopravní vzdálenost do 50 m v objektech výšky do 6 m</t>
  </si>
  <si>
    <t>-119848196</t>
  </si>
  <si>
    <t>VRN</t>
  </si>
  <si>
    <t>Vedlejší rozpočtové náklady</t>
  </si>
  <si>
    <t>VRN3</t>
  </si>
  <si>
    <t>Zařízení staveniště</t>
  </si>
  <si>
    <t>83</t>
  </si>
  <si>
    <t>030001000</t>
  </si>
  <si>
    <t>1024</t>
  </si>
  <si>
    <t>119570090</t>
  </si>
  <si>
    <t>02 - Zpevněné plochy</t>
  </si>
  <si>
    <t xml:space="preserve">    4 - Vodorovné konstrukce</t>
  </si>
  <si>
    <t xml:space="preserve">    5 - Komunikace pozemní</t>
  </si>
  <si>
    <t xml:space="preserve">    8 - Trubní vedení</t>
  </si>
  <si>
    <t>113106187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</si>
  <si>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</si>
  <si>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-203032977</t>
  </si>
  <si>
    <t>113204111</t>
  </si>
  <si>
    <t>Vytrhání obrub  s vybouráním lože, s přemístěním hmot na skládku na vzdálenost do 3 m nebo s naložením na dopravní prostředek záhonových</t>
  </si>
  <si>
    <t>505185223</t>
  </si>
  <si>
    <t>11,30+11,50</t>
  </si>
  <si>
    <t>0,95+10,30</t>
  </si>
  <si>
    <t>122201101</t>
  </si>
  <si>
    <t>Odkopávky a prokopávky nezapažené  s přehozením výkopku na vzdálenost do 3 m nebo s naložením na dopravní prostředek v hornině tř. 3 do 100 m3</t>
  </si>
  <si>
    <t>-971596106</t>
  </si>
  <si>
    <t>177,00*(0,06+0,04+0,10+0,20+0,05)</t>
  </si>
  <si>
    <t>25,50*(0,06+0,04+0,10+0,20+0,05)</t>
  </si>
  <si>
    <t>91,125*0,5 'Přepočtené koeficientem množství</t>
  </si>
  <si>
    <t>-1806552276</t>
  </si>
  <si>
    <t>91,125*0,25 'Přepočtené koeficientem množství</t>
  </si>
  <si>
    <t>122301101</t>
  </si>
  <si>
    <t>Odkopávky a prokopávky nezapažené  s přehozením výkopku na vzdálenost do 3 m nebo s naložením na dopravní prostředek v hornině tř. 4 do 100 m3</t>
  </si>
  <si>
    <t>2054164561</t>
  </si>
  <si>
    <t>90,926*0,5 'Přepočtené koeficientem množství</t>
  </si>
  <si>
    <t>-475443054</t>
  </si>
  <si>
    <t>91,124*0,25 'Přepočtené koeficientem množství</t>
  </si>
  <si>
    <t>131201101</t>
  </si>
  <si>
    <t>Hloubení nezapažených jam a zářezů s urovnáním dna do předepsaného profilu a spádu v hornině tř. 3 do 100 m3</t>
  </si>
  <si>
    <t>1633835293</t>
  </si>
  <si>
    <t>4,80*(1,20+0,60+1,20)*(0,60+0,60+0,10-0,06-0,04-0,10-0,20-0,05)</t>
  </si>
  <si>
    <t>zasakovací box</t>
  </si>
  <si>
    <t>Součet - 50 % uvažováno v hornině 4</t>
  </si>
  <si>
    <t>12,24*0,5 'Přepočtené koeficientem množství</t>
  </si>
  <si>
    <t>131201109</t>
  </si>
  <si>
    <t>Hloubení nezapažených jam a zářezů s urovnáním dna do předepsaného profilu a spádu Příplatek k cenám za lepivost horniny tř. 3</t>
  </si>
  <si>
    <t>-300285394</t>
  </si>
  <si>
    <t>12,24*0,25 'Přepočtené koeficientem množství</t>
  </si>
  <si>
    <t>131301101</t>
  </si>
  <si>
    <t>Hloubení nezapažených jam a zářezů s urovnáním dna do předepsaného profilu a spádu v hornině tř. 4 do 100 m3</t>
  </si>
  <si>
    <t>-1851919215</t>
  </si>
  <si>
    <t>131301109</t>
  </si>
  <si>
    <t>Hloubení nezapažených jam a zářezů s urovnáním dna do předepsaného profilu a spádu Příplatek k cenám za lepivost horniny tř. 4</t>
  </si>
  <si>
    <t>887128592</t>
  </si>
  <si>
    <t>-51889964</t>
  </si>
  <si>
    <t>0,50*0,50*(6,27+1,23+3,50+3,50+3,50+3,50+11,26+1,00-1,00)</t>
  </si>
  <si>
    <t>dešťová kanalizace</t>
  </si>
  <si>
    <t>0,50*0,50*(11,50+10,20+0,95)</t>
  </si>
  <si>
    <t>splašková kanalizace</t>
  </si>
  <si>
    <t>Součet - kanalizace - 50% uvažováno v hornině 4</t>
  </si>
  <si>
    <t>13,853*0,5 'Přepočtené koeficientem množství</t>
  </si>
  <si>
    <t>882585466</t>
  </si>
  <si>
    <t>13,853*0,25 'Přepočtené koeficientem množství</t>
  </si>
  <si>
    <t>-1002264450</t>
  </si>
  <si>
    <t>13,854*0,5 'Přepočtené koeficientem množství</t>
  </si>
  <si>
    <t>-1354220978</t>
  </si>
  <si>
    <t>13,852*0,25 'Přepočtené koeficientem množství</t>
  </si>
  <si>
    <t>1039439245</t>
  </si>
  <si>
    <t>45,563*2</t>
  </si>
  <si>
    <t>6,12*2</t>
  </si>
  <si>
    <t>6,927*2</t>
  </si>
  <si>
    <t>989205546</t>
  </si>
  <si>
    <t>1404839313</t>
  </si>
  <si>
    <t>117,22</t>
  </si>
  <si>
    <t>117,22*1,8 'Přepočtené koeficientem množství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</si>
  <si>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</si>
  <si>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</si>
  <si>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-1485438887</t>
  </si>
  <si>
    <t>(0,125+0,30)*0,50*33,76</t>
  </si>
  <si>
    <t>(0,160+0,30)*0,50*(11,50+10,20+0,95)</t>
  </si>
  <si>
    <t>58341341</t>
  </si>
  <si>
    <t>kamenivo drcené drobné frakce 0/4</t>
  </si>
  <si>
    <t>902612377</t>
  </si>
  <si>
    <t>12,384*2 'Přepočtené koeficientem množství</t>
  </si>
  <si>
    <t>1555190852</t>
  </si>
  <si>
    <t>177,00</t>
  </si>
  <si>
    <t>25,50</t>
  </si>
  <si>
    <t>Vodorovné konstrukce</t>
  </si>
  <si>
    <t>451572111</t>
  </si>
  <si>
    <t>Lože pod potrubí, stoky a drobné objekty v otevřeném výkopu z kameniva drobného těženého 0 až 4 mm</t>
  </si>
  <si>
    <t>-1236829180</t>
  </si>
  <si>
    <t>0,10*0,50*(6,27+1,23+3,50+3,50+3,50+3,50+11,26+1,00-1,00)</t>
  </si>
  <si>
    <t>0,10*0,50*(11,50+10,20+0,95)</t>
  </si>
  <si>
    <t>Součet - kanalizace</t>
  </si>
  <si>
    <t>Komunikace pozemní</t>
  </si>
  <si>
    <t>564211111</t>
  </si>
  <si>
    <t>Podklad nebo podsyp ze štěrkopísku ŠP  s rozprostřením, vlhčením a zhutněním, po zhutnění tl. 50 mm</t>
  </si>
  <si>
    <t>-2014512765</t>
  </si>
  <si>
    <t>564761111</t>
  </si>
  <si>
    <t>Podklad nebo kryt z kameniva hrubého drceného  vel. 32-63 mm s rozprostřením a zhutněním, po zhutnění tl. 200 mm</t>
  </si>
  <si>
    <t>-1369477181</t>
  </si>
  <si>
    <t>564831111</t>
  </si>
  <si>
    <t>Podklad ze štěrkodrti ŠD  s rozprostřením a zhutněním, po zhutnění tl. 100 mm</t>
  </si>
  <si>
    <t>-95649981</t>
  </si>
  <si>
    <t>593532113</t>
  </si>
  <si>
    <t>Kladení dlažby z plastových vegetačních tvárnic pozemních komunikací s vyrovnávací vrstvou z kameniva tl. do 20 mm a s vyplněním vegetačních otvorů se zámkem tl. přes 30 do 60 mm, pro plochy přes 100 do 300 m2</t>
  </si>
  <si>
    <t>1773487794</t>
  </si>
  <si>
    <t>5624514x1</t>
  </si>
  <si>
    <t>dlažba zatravňovací recyklovaný PE - AS TTE rošt</t>
  </si>
  <si>
    <t>821031555</t>
  </si>
  <si>
    <t>202,5*1,02 'Přepočtené koeficientem množství</t>
  </si>
  <si>
    <t>5624514x2</t>
  </si>
  <si>
    <t>mřížka pro pokládku</t>
  </si>
  <si>
    <t>2105534301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</si>
  <si>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</si>
  <si>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</si>
  <si>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514442670</t>
  </si>
  <si>
    <t>5924562x1</t>
  </si>
  <si>
    <t>dlažba betonová kostky přírodní</t>
  </si>
  <si>
    <t>-1111836698</t>
  </si>
  <si>
    <t>25,5*1,02 'Přepočtené koeficientem množství</t>
  </si>
  <si>
    <t>Trubní vedení</t>
  </si>
  <si>
    <t>871275211</t>
  </si>
  <si>
    <t>Kanalizační potrubí z tvrdého PVC v otevřeném výkopu ve sklonu do 20 %, hladkého plnostěnného jednovrstvého, tuhost třídy SN 4 DN 125</t>
  </si>
  <si>
    <t>1216998152</t>
  </si>
  <si>
    <t>(6,27+1,23+3,50+3,50+3,50+3,50+11,26+1,00)</t>
  </si>
  <si>
    <t>871315211</t>
  </si>
  <si>
    <t>Kanalizační potrubí z tvrdého PVC v otevřeném výkopu ve sklonu do 20 %, hladkého plnostěnného jednovrstvého, tuhost třídy SN 4 DN 160</t>
  </si>
  <si>
    <t>1115006583</t>
  </si>
  <si>
    <t>(11,50+10,20+0,95)</t>
  </si>
  <si>
    <t>877265261</t>
  </si>
  <si>
    <t>Montáž tvarovek na kanalizačním potrubí z trub z plastu  z tvrdého PVC nebo z polypropylenu v otevřeném výkopu dvorních vpustí DN 110</t>
  </si>
  <si>
    <t>1242968976</t>
  </si>
  <si>
    <t>28341110</t>
  </si>
  <si>
    <t>lapače střešních splavenin okapová vpusť s klapkou+inspekční poklop z PP</t>
  </si>
  <si>
    <t>-1904481705</t>
  </si>
  <si>
    <t>877275211</t>
  </si>
  <si>
    <t>Montáž tvarovek na kanalizačním potrubí z trub z plastu  z tvrdého PVC nebo z polypropylenu v otevřeném výkopu jednoosých DN 125</t>
  </si>
  <si>
    <t>1492843392</t>
  </si>
  <si>
    <t>28611356</t>
  </si>
  <si>
    <t>koleno kanalizační PVC KG 125x45°</t>
  </si>
  <si>
    <t>1339558920</t>
  </si>
  <si>
    <t>877275221</t>
  </si>
  <si>
    <t>Montáž tvarovek na kanalizačním potrubí z trub z plastu  z tvrdého PVC nebo z polypropylenu v otevřeném výkopu dvouosých DN 125</t>
  </si>
  <si>
    <t>161266055</t>
  </si>
  <si>
    <t>28611389</t>
  </si>
  <si>
    <t>odbočka kanalizační PVC s hrdlem 125/125/45°</t>
  </si>
  <si>
    <t>-245249969</t>
  </si>
  <si>
    <t>28611426</t>
  </si>
  <si>
    <t>odbočka kanalizační plastová s hrdlem KG 125/125/87°</t>
  </si>
  <si>
    <t>1583412196</t>
  </si>
  <si>
    <t>877315211</t>
  </si>
  <si>
    <t>Montáž tvarovek na kanalizačním potrubí z trub z plastu  z tvrdého PVC nebo z polypropylenu v otevřeném výkopu jednoosých DN 160</t>
  </si>
  <si>
    <t>637775088</t>
  </si>
  <si>
    <t>28611361</t>
  </si>
  <si>
    <t>koleno kanalizační PVC KG 160x45°</t>
  </si>
  <si>
    <t>-399236671</t>
  </si>
  <si>
    <t>890111852</t>
  </si>
  <si>
    <t>Bourání šachet strojně velikosti obestavěného prostoru do 1,5 m3 ze zdiva cihelného</t>
  </si>
  <si>
    <t>1440483358</t>
  </si>
  <si>
    <t>0,80*0,80*1,00</t>
  </si>
  <si>
    <t>894811231</t>
  </si>
  <si>
    <t>Revizní šachta z tvrdého PVC v otevřeném výkopu typ pravý/přímý/levý (DN šachty/DN trubního vedení) DN 400/160, odolnost vnějšímu tlaku 12,5 t, hloubka od 860 do 1230 mm</t>
  </si>
  <si>
    <t>-1470774616</t>
  </si>
  <si>
    <t>894812062</t>
  </si>
  <si>
    <t>Revizní a čistící šachta z polypropylenu PP pro hladké trouby DN 400 poklop litinový (pro třídu zatížení) s betonovým rámem (B125)</t>
  </si>
  <si>
    <t>-157508099</t>
  </si>
  <si>
    <t>89597213x</t>
  </si>
  <si>
    <t>Zasakovací boxy z polypropylenu PP  s možností revize a čištění pro vsakování deštových vod v třířadové galerii o celkovém objemu do 10 m3</t>
  </si>
  <si>
    <t>soubor</t>
  </si>
  <si>
    <t>144109654</t>
  </si>
  <si>
    <t>895901</t>
  </si>
  <si>
    <t>Vsakovací blok 2400 x 1200 x 520, akumulace vody bez podkladu 1422 l</t>
  </si>
  <si>
    <t>-657575516</t>
  </si>
  <si>
    <t>895902</t>
  </si>
  <si>
    <t>Doprava vsakovacích boxů</t>
  </si>
  <si>
    <t>soub</t>
  </si>
  <si>
    <t>-1807851151</t>
  </si>
  <si>
    <t>919726121</t>
  </si>
  <si>
    <t>Geotextilie netkaná pro ochranu, separaci nebo filtraci měrná hmotnost do 200 g/m2</t>
  </si>
  <si>
    <t>-2088193363</t>
  </si>
  <si>
    <t>919726123</t>
  </si>
  <si>
    <t>Geotextilie netkaná pro ochranu, separaci nebo filtraci měrná hmotnost přes 300 do 500 g/m2</t>
  </si>
  <si>
    <t>2086475638</t>
  </si>
  <si>
    <t>935932214</t>
  </si>
  <si>
    <t>Odvodňovací plastový žlab pro třídu zatížení B 125 vnitřní šířky 150 mm s krycím roštem mřížkovým z pozinkované oceli</t>
  </si>
  <si>
    <t>650393350</t>
  </si>
  <si>
    <t>2,00+4,60</t>
  </si>
  <si>
    <t>2051544734</t>
  </si>
  <si>
    <t>2029281663</t>
  </si>
  <si>
    <t>1706919252</t>
  </si>
  <si>
    <t>9,883*9 'Přepočtené koeficientem množství</t>
  </si>
  <si>
    <t>436484698</t>
  </si>
  <si>
    <t>998223011</t>
  </si>
  <si>
    <t>Přesun hmot pro pozemní komunikace s krytem dlážděným  dopravní vzdálenost do 200 m jakékoliv délky objektu</t>
  </si>
  <si>
    <t>522918769</t>
  </si>
  <si>
    <t>-1090911625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</si>
</sst>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workbookViewId="0"/>
  </sheetViews>
  <sheetFormatPr defaultRowHeight="14.5"/>
  <cols>
    <col min="1" max="1" width="8.33203125" customWidth="1"/>
    <col min="2" max="2" width="1.6640625" customWidth="1"/>
    <col min="3" max="3" width="4.218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218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21875" hidden="1" customWidth="1"/>
    <col min="54" max="54" width="25" hidden="1" customWidth="1"/>
    <col min="55" max="55" width="21.6640625" hidden="1" customWidth="1"/>
    <col min="56" max="56" width="19.21875" hidden="1" customWidth="1"/>
    <col min="57" max="57" width="66.44140625" customWidth="1"/>
    <col min="71" max="91" width="9.33203125" hidden="1"/>
  </cols>
  <sheetData>
    <row r="1" spans="1:74" ht="10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6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1"/>
      <c r="AQ5" s="21"/>
      <c r="AR5" s="19"/>
      <c r="BE5" s="255" t="s">
        <v>15</v>
      </c>
      <c r="BS5" s="16" t="s">
        <v>6</v>
      </c>
    </row>
    <row r="6" spans="1:74" ht="37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8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1"/>
      <c r="AQ6" s="21"/>
      <c r="AR6" s="19"/>
      <c r="BE6" s="256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6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6"/>
      <c r="BS8" s="16" t="s">
        <v>6</v>
      </c>
    </row>
    <row r="9" spans="1:74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6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6"/>
      <c r="BS10" s="16" t="s">
        <v>6</v>
      </c>
    </row>
    <row r="11" spans="1:74" ht="18.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56"/>
      <c r="BS11" s="16" t="s">
        <v>6</v>
      </c>
    </row>
    <row r="12" spans="1:74" ht="7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6"/>
      <c r="BS12" s="16" t="s">
        <v>6</v>
      </c>
    </row>
    <row r="13" spans="1:74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E13" s="256"/>
      <c r="BS13" s="16" t="s">
        <v>6</v>
      </c>
    </row>
    <row r="14" spans="1:74" ht="12.5">
      <c r="B14" s="20"/>
      <c r="C14" s="21"/>
      <c r="D14" s="21"/>
      <c r="E14" s="279" t="s">
        <v>30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56"/>
      <c r="BS14" s="16" t="s">
        <v>6</v>
      </c>
    </row>
    <row r="15" spans="1:74" ht="7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6"/>
      <c r="BS15" s="16" t="s">
        <v>4</v>
      </c>
    </row>
    <row r="16" spans="1:74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256"/>
      <c r="BS16" s="16" t="s">
        <v>4</v>
      </c>
    </row>
    <row r="17" spans="2:71" ht="18.5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6"/>
      <c r="BS17" s="16" t="s">
        <v>34</v>
      </c>
    </row>
    <row r="18" spans="2:71" ht="7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6"/>
      <c r="BS18" s="16" t="s">
        <v>6</v>
      </c>
    </row>
    <row r="19" spans="2:7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256"/>
      <c r="BS19" s="16" t="s">
        <v>6</v>
      </c>
    </row>
    <row r="20" spans="2:71" ht="18.5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38</v>
      </c>
      <c r="AO20" s="21"/>
      <c r="AP20" s="21"/>
      <c r="AQ20" s="21"/>
      <c r="AR20" s="19"/>
      <c r="BE20" s="256"/>
      <c r="BS20" s="16" t="s">
        <v>4</v>
      </c>
    </row>
    <row r="21" spans="2:71" ht="7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6"/>
    </row>
    <row r="22" spans="2:7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6"/>
    </row>
    <row r="23" spans="2:71" ht="16.5" customHeight="1">
      <c r="B23" s="20"/>
      <c r="C23" s="21"/>
      <c r="D23" s="21"/>
      <c r="E23" s="281" t="s">
        <v>1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1"/>
      <c r="AP23" s="21"/>
      <c r="AQ23" s="21"/>
      <c r="AR23" s="19"/>
      <c r="BE23" s="256"/>
    </row>
    <row r="24" spans="2:71" ht="7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6"/>
    </row>
    <row r="25" spans="2:71" ht="7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6"/>
    </row>
    <row r="26" spans="2:71" s="1" customFormat="1" ht="25.9" customHeight="1"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8">
        <f>ROUND(AG94,2)</f>
        <v>0</v>
      </c>
      <c r="AL26" s="259"/>
      <c r="AM26" s="259"/>
      <c r="AN26" s="259"/>
      <c r="AO26" s="259"/>
      <c r="AP26" s="34"/>
      <c r="AQ26" s="34"/>
      <c r="AR26" s="37"/>
      <c r="BE26" s="256"/>
    </row>
    <row r="27" spans="2:71" s="1" customFormat="1" ht="7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6"/>
    </row>
    <row r="28" spans="2:71" s="1" customFormat="1" ht="12.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2" t="s">
        <v>41</v>
      </c>
      <c r="M28" s="282"/>
      <c r="N28" s="282"/>
      <c r="O28" s="282"/>
      <c r="P28" s="282"/>
      <c r="Q28" s="34"/>
      <c r="R28" s="34"/>
      <c r="S28" s="34"/>
      <c r="T28" s="34"/>
      <c r="U28" s="34"/>
      <c r="V28" s="34"/>
      <c r="W28" s="282" t="s">
        <v>42</v>
      </c>
      <c r="X28" s="282"/>
      <c r="Y28" s="282"/>
      <c r="Z28" s="282"/>
      <c r="AA28" s="282"/>
      <c r="AB28" s="282"/>
      <c r="AC28" s="282"/>
      <c r="AD28" s="282"/>
      <c r="AE28" s="282"/>
      <c r="AF28" s="34"/>
      <c r="AG28" s="34"/>
      <c r="AH28" s="34"/>
      <c r="AI28" s="34"/>
      <c r="AJ28" s="34"/>
      <c r="AK28" s="282" t="s">
        <v>43</v>
      </c>
      <c r="AL28" s="282"/>
      <c r="AM28" s="282"/>
      <c r="AN28" s="282"/>
      <c r="AO28" s="282"/>
      <c r="AP28" s="34"/>
      <c r="AQ28" s="34"/>
      <c r="AR28" s="37"/>
      <c r="BE28" s="256"/>
    </row>
    <row r="29" spans="2:71" s="2" customFormat="1" ht="14.4" customHeight="1">
      <c r="B29" s="38"/>
      <c r="C29" s="39"/>
      <c r="D29" s="28" t="s">
        <v>44</v>
      </c>
      <c r="E29" s="39"/>
      <c r="F29" s="28" t="s">
        <v>45</v>
      </c>
      <c r="G29" s="39"/>
      <c r="H29" s="39"/>
      <c r="I29" s="39"/>
      <c r="J29" s="39"/>
      <c r="K29" s="39"/>
      <c r="L29" s="283">
        <v>0.21</v>
      </c>
      <c r="M29" s="254"/>
      <c r="N29" s="254"/>
      <c r="O29" s="254"/>
      <c r="P29" s="254"/>
      <c r="Q29" s="39"/>
      <c r="R29" s="39"/>
      <c r="S29" s="39"/>
      <c r="T29" s="39"/>
      <c r="U29" s="39"/>
      <c r="V29" s="39"/>
      <c r="W29" s="253">
        <f>ROUND(AZ94,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39"/>
      <c r="AG29" s="39"/>
      <c r="AH29" s="39"/>
      <c r="AI29" s="39"/>
      <c r="AJ29" s="39"/>
      <c r="AK29" s="253">
        <f>ROUND(AV94, 2)</f>
        <v>0</v>
      </c>
      <c r="AL29" s="254"/>
      <c r="AM29" s="254"/>
      <c r="AN29" s="254"/>
      <c r="AO29" s="254"/>
      <c r="AP29" s="39"/>
      <c r="AQ29" s="39"/>
      <c r="AR29" s="40"/>
      <c r="BE29" s="257"/>
    </row>
    <row r="30" spans="2:71" s="2" customFormat="1" ht="14.4" customHeight="1">
      <c r="B30" s="38"/>
      <c r="C30" s="39"/>
      <c r="D30" s="39"/>
      <c r="E30" s="39"/>
      <c r="F30" s="28" t="s">
        <v>46</v>
      </c>
      <c r="G30" s="39"/>
      <c r="H30" s="39"/>
      <c r="I30" s="39"/>
      <c r="J30" s="39"/>
      <c r="K30" s="39"/>
      <c r="L30" s="283">
        <v>0.15</v>
      </c>
      <c r="M30" s="254"/>
      <c r="N30" s="254"/>
      <c r="O30" s="254"/>
      <c r="P30" s="254"/>
      <c r="Q30" s="39"/>
      <c r="R30" s="39"/>
      <c r="S30" s="39"/>
      <c r="T30" s="39"/>
      <c r="U30" s="39"/>
      <c r="V30" s="39"/>
      <c r="W30" s="253">
        <f>ROUND(BA94,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39"/>
      <c r="AG30" s="39"/>
      <c r="AH30" s="39"/>
      <c r="AI30" s="39"/>
      <c r="AJ30" s="39"/>
      <c r="AK30" s="253">
        <f>ROUND(AW94, 2)</f>
        <v>0</v>
      </c>
      <c r="AL30" s="254"/>
      <c r="AM30" s="254"/>
      <c r="AN30" s="254"/>
      <c r="AO30" s="254"/>
      <c r="AP30" s="39"/>
      <c r="AQ30" s="39"/>
      <c r="AR30" s="40"/>
      <c r="BE30" s="257"/>
    </row>
    <row r="31" spans="2:71" s="2" customFormat="1" ht="14.4" hidden="1" customHeight="1">
      <c r="B31" s="38"/>
      <c r="C31" s="39"/>
      <c r="D31" s="39"/>
      <c r="E31" s="39"/>
      <c r="F31" s="28" t="s">
        <v>47</v>
      </c>
      <c r="G31" s="39"/>
      <c r="H31" s="39"/>
      <c r="I31" s="39"/>
      <c r="J31" s="39"/>
      <c r="K31" s="39"/>
      <c r="L31" s="283">
        <v>0.21</v>
      </c>
      <c r="M31" s="254"/>
      <c r="N31" s="254"/>
      <c r="O31" s="254"/>
      <c r="P31" s="254"/>
      <c r="Q31" s="39"/>
      <c r="R31" s="39"/>
      <c r="S31" s="39"/>
      <c r="T31" s="39"/>
      <c r="U31" s="39"/>
      <c r="V31" s="39"/>
      <c r="W31" s="253">
        <f>ROUND(BB94,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39"/>
      <c r="AG31" s="39"/>
      <c r="AH31" s="39"/>
      <c r="AI31" s="39"/>
      <c r="AJ31" s="39"/>
      <c r="AK31" s="253">
        <v>0</v>
      </c>
      <c r="AL31" s="254"/>
      <c r="AM31" s="254"/>
      <c r="AN31" s="254"/>
      <c r="AO31" s="254"/>
      <c r="AP31" s="39"/>
      <c r="AQ31" s="39"/>
      <c r="AR31" s="40"/>
      <c r="BE31" s="257"/>
    </row>
    <row r="32" spans="2:71" s="2" customFormat="1" ht="14.4" hidden="1" customHeight="1">
      <c r="B32" s="38"/>
      <c r="C32" s="39"/>
      <c r="D32" s="39"/>
      <c r="E32" s="39"/>
      <c r="F32" s="28" t="s">
        <v>48</v>
      </c>
      <c r="G32" s="39"/>
      <c r="H32" s="39"/>
      <c r="I32" s="39"/>
      <c r="J32" s="39"/>
      <c r="K32" s="39"/>
      <c r="L32" s="283">
        <v>0.15</v>
      </c>
      <c r="M32" s="254"/>
      <c r="N32" s="254"/>
      <c r="O32" s="254"/>
      <c r="P32" s="254"/>
      <c r="Q32" s="39"/>
      <c r="R32" s="39"/>
      <c r="S32" s="39"/>
      <c r="T32" s="39"/>
      <c r="U32" s="39"/>
      <c r="V32" s="39"/>
      <c r="W32" s="253">
        <f>ROUND(BC94,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39"/>
      <c r="AG32" s="39"/>
      <c r="AH32" s="39"/>
      <c r="AI32" s="39"/>
      <c r="AJ32" s="39"/>
      <c r="AK32" s="253">
        <v>0</v>
      </c>
      <c r="AL32" s="254"/>
      <c r="AM32" s="254"/>
      <c r="AN32" s="254"/>
      <c r="AO32" s="254"/>
      <c r="AP32" s="39"/>
      <c r="AQ32" s="39"/>
      <c r="AR32" s="40"/>
      <c r="BE32" s="257"/>
    </row>
    <row r="33" spans="2:57" s="2" customFormat="1" ht="14.4" hidden="1" customHeight="1">
      <c r="B33" s="38"/>
      <c r="C33" s="39"/>
      <c r="D33" s="39"/>
      <c r="E33" s="39"/>
      <c r="F33" s="28" t="s">
        <v>49</v>
      </c>
      <c r="G33" s="39"/>
      <c r="H33" s="39"/>
      <c r="I33" s="39"/>
      <c r="J33" s="39"/>
      <c r="K33" s="39"/>
      <c r="L33" s="283">
        <v>0</v>
      </c>
      <c r="M33" s="254"/>
      <c r="N33" s="254"/>
      <c r="O33" s="254"/>
      <c r="P33" s="254"/>
      <c r="Q33" s="39"/>
      <c r="R33" s="39"/>
      <c r="S33" s="39"/>
      <c r="T33" s="39"/>
      <c r="U33" s="39"/>
      <c r="V33" s="39"/>
      <c r="W33" s="253">
        <f>ROUND(BD94,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39"/>
      <c r="AG33" s="39"/>
      <c r="AH33" s="39"/>
      <c r="AI33" s="39"/>
      <c r="AJ33" s="39"/>
      <c r="AK33" s="253">
        <v>0</v>
      </c>
      <c r="AL33" s="254"/>
      <c r="AM33" s="254"/>
      <c r="AN33" s="254"/>
      <c r="AO33" s="254"/>
      <c r="AP33" s="39"/>
      <c r="AQ33" s="39"/>
      <c r="AR33" s="40"/>
      <c r="BE33" s="257"/>
    </row>
    <row r="34" spans="2:57" s="1" customFormat="1" ht="7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6"/>
    </row>
    <row r="35" spans="2:57" s="1" customFormat="1" ht="25.9" customHeight="1">
      <c r="B35" s="33"/>
      <c r="C35" s="41"/>
      <c r="D35" s="42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51</v>
      </c>
      <c r="U35" s="43"/>
      <c r="V35" s="43"/>
      <c r="W35" s="43"/>
      <c r="X35" s="260" t="s">
        <v>52</v>
      </c>
      <c r="Y35" s="261"/>
      <c r="Z35" s="261"/>
      <c r="AA35" s="261"/>
      <c r="AB35" s="261"/>
      <c r="AC35" s="43"/>
      <c r="AD35" s="43"/>
      <c r="AE35" s="43"/>
      <c r="AF35" s="43"/>
      <c r="AG35" s="43"/>
      <c r="AH35" s="43"/>
      <c r="AI35" s="43"/>
      <c r="AJ35" s="43"/>
      <c r="AK35" s="262">
        <f>SUM(AK26:AK33)</f>
        <v>0</v>
      </c>
      <c r="AL35" s="261"/>
      <c r="AM35" s="261"/>
      <c r="AN35" s="261"/>
      <c r="AO35" s="263"/>
      <c r="AP35" s="41"/>
      <c r="AQ35" s="41"/>
      <c r="AR35" s="37"/>
    </row>
    <row r="36" spans="2:57" s="1" customFormat="1" ht="7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14.4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</row>
    <row r="38" spans="2:57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2:57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2:57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2:57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2:57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2:57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2:57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2:57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2:57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2:5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2:57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2:44" s="1" customFormat="1" ht="14.4" customHeight="1">
      <c r="B49" s="33"/>
      <c r="C49" s="34"/>
      <c r="D49" s="45" t="s">
        <v>53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54</v>
      </c>
      <c r="AI49" s="46"/>
      <c r="AJ49" s="46"/>
      <c r="AK49" s="46"/>
      <c r="AL49" s="46"/>
      <c r="AM49" s="46"/>
      <c r="AN49" s="46"/>
      <c r="AO49" s="46"/>
      <c r="AP49" s="34"/>
      <c r="AQ49" s="34"/>
      <c r="AR49" s="37"/>
    </row>
    <row r="50" spans="2:44" ht="1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2:44" ht="10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2:44" ht="10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2:44" ht="10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2:44" ht="10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2:44" ht="10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2:44" ht="10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2:44" ht="10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2:44" ht="10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2:44" ht="10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2:44" s="1" customFormat="1" ht="12.5">
      <c r="B60" s="33"/>
      <c r="C60" s="34"/>
      <c r="D60" s="47" t="s">
        <v>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56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55</v>
      </c>
      <c r="AI60" s="36"/>
      <c r="AJ60" s="36"/>
      <c r="AK60" s="36"/>
      <c r="AL60" s="36"/>
      <c r="AM60" s="47" t="s">
        <v>56</v>
      </c>
      <c r="AN60" s="36"/>
      <c r="AO60" s="36"/>
      <c r="AP60" s="34"/>
      <c r="AQ60" s="34"/>
      <c r="AR60" s="37"/>
    </row>
    <row r="61" spans="2:44" ht="10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2:44" ht="10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2:44" ht="10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2:44" s="1" customFormat="1" ht="13">
      <c r="B64" s="33"/>
      <c r="C64" s="34"/>
      <c r="D64" s="45" t="s">
        <v>57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58</v>
      </c>
      <c r="AI64" s="46"/>
      <c r="AJ64" s="46"/>
      <c r="AK64" s="46"/>
      <c r="AL64" s="46"/>
      <c r="AM64" s="46"/>
      <c r="AN64" s="46"/>
      <c r="AO64" s="46"/>
      <c r="AP64" s="34"/>
      <c r="AQ64" s="34"/>
      <c r="AR64" s="37"/>
    </row>
    <row r="65" spans="2:44" ht="10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2:44" ht="10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2:44" ht="10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2:44" ht="10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2:44" ht="10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2:44" ht="1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2:44" ht="10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2:44" ht="10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2:44" ht="10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2:44" ht="10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2:44" s="1" customFormat="1" ht="12.5">
      <c r="B75" s="33"/>
      <c r="C75" s="34"/>
      <c r="D75" s="47" t="s">
        <v>55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56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55</v>
      </c>
      <c r="AI75" s="36"/>
      <c r="AJ75" s="36"/>
      <c r="AK75" s="36"/>
      <c r="AL75" s="36"/>
      <c r="AM75" s="47" t="s">
        <v>56</v>
      </c>
      <c r="AN75" s="36"/>
      <c r="AO75" s="36"/>
      <c r="AP75" s="34"/>
      <c r="AQ75" s="34"/>
      <c r="AR75" s="37"/>
    </row>
    <row r="76" spans="2:44" s="1" customFormat="1" ht="10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</row>
    <row r="77" spans="2:44" s="1" customFormat="1" ht="7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7"/>
    </row>
    <row r="81" spans="1:91" s="1" customFormat="1" ht="7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7"/>
    </row>
    <row r="82" spans="1:91" s="1" customFormat="1" ht="25" customHeight="1">
      <c r="B82" s="33"/>
      <c r="C82" s="22" t="s">
        <v>59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</row>
    <row r="83" spans="1:91" s="1" customFormat="1" ht="7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</row>
    <row r="84" spans="1:91" s="3" customFormat="1" ht="12" customHeight="1">
      <c r="B84" s="52"/>
      <c r="C84" s="28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0039-1904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4" customFormat="1" ht="37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273" t="str">
        <f>K6</f>
        <v>Opěrná zeď, oplocení a zpevněné plochy u čp. 145, Kramolna</v>
      </c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57"/>
      <c r="AQ85" s="57"/>
      <c r="AR85" s="58"/>
    </row>
    <row r="86" spans="1:91" s="1" customFormat="1" ht="7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</row>
    <row r="87" spans="1:91" s="1" customFormat="1" ht="12" customHeight="1">
      <c r="B87" s="33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>Kramolna čp. 145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275" t="str">
        <f>IF(AN8= "","",AN8)</f>
        <v>30. 9. 2019</v>
      </c>
      <c r="AN87" s="275"/>
      <c r="AO87" s="34"/>
      <c r="AP87" s="34"/>
      <c r="AQ87" s="34"/>
      <c r="AR87" s="37"/>
    </row>
    <row r="88" spans="1:91" s="1" customFormat="1" ht="7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</row>
    <row r="89" spans="1:91" s="1" customFormat="1" ht="15.15" customHeight="1">
      <c r="B89" s="33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53" t="str">
        <f>IF(E11= "","",E11)</f>
        <v>OBEC KRAMOLNA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31</v>
      </c>
      <c r="AJ89" s="34"/>
      <c r="AK89" s="34"/>
      <c r="AL89" s="34"/>
      <c r="AM89" s="271" t="str">
        <f>IF(E17="","",E17)</f>
        <v>Ing. Tomáš Matěj</v>
      </c>
      <c r="AN89" s="272"/>
      <c r="AO89" s="272"/>
      <c r="AP89" s="272"/>
      <c r="AQ89" s="34"/>
      <c r="AR89" s="37"/>
      <c r="AS89" s="265" t="s">
        <v>60</v>
      </c>
      <c r="AT89" s="266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91" s="1" customFormat="1" ht="15.15" customHeight="1">
      <c r="B90" s="33"/>
      <c r="C90" s="28" t="s">
        <v>29</v>
      </c>
      <c r="D90" s="34"/>
      <c r="E90" s="34"/>
      <c r="F90" s="34"/>
      <c r="G90" s="34"/>
      <c r="H90" s="34"/>
      <c r="I90" s="34"/>
      <c r="J90" s="34"/>
      <c r="K90" s="34"/>
      <c r="L90" s="53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271" t="str">
        <f>IF(E20="","",E20)</f>
        <v>Tomáš Valenta</v>
      </c>
      <c r="AN90" s="272"/>
      <c r="AO90" s="272"/>
      <c r="AP90" s="272"/>
      <c r="AQ90" s="34"/>
      <c r="AR90" s="37"/>
      <c r="AS90" s="267"/>
      <c r="AT90" s="268"/>
      <c r="AU90" s="63"/>
      <c r="AV90" s="63"/>
      <c r="AW90" s="63"/>
      <c r="AX90" s="63"/>
      <c r="AY90" s="63"/>
      <c r="AZ90" s="63"/>
      <c r="BA90" s="63"/>
      <c r="BB90" s="63"/>
      <c r="BC90" s="63"/>
      <c r="BD90" s="64"/>
    </row>
    <row r="91" spans="1:91" s="1" customFormat="1" ht="10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9"/>
      <c r="AT91" s="270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91" s="1" customFormat="1" ht="29.25" customHeight="1">
      <c r="B92" s="33"/>
      <c r="C92" s="284" t="s">
        <v>61</v>
      </c>
      <c r="D92" s="285"/>
      <c r="E92" s="285"/>
      <c r="F92" s="285"/>
      <c r="G92" s="285"/>
      <c r="H92" s="67"/>
      <c r="I92" s="286" t="s">
        <v>62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7" t="s">
        <v>63</v>
      </c>
      <c r="AH92" s="285"/>
      <c r="AI92" s="285"/>
      <c r="AJ92" s="285"/>
      <c r="AK92" s="285"/>
      <c r="AL92" s="285"/>
      <c r="AM92" s="285"/>
      <c r="AN92" s="286" t="s">
        <v>64</v>
      </c>
      <c r="AO92" s="285"/>
      <c r="AP92" s="288"/>
      <c r="AQ92" s="68" t="s">
        <v>65</v>
      </c>
      <c r="AR92" s="37"/>
      <c r="AS92" s="69" t="s">
        <v>66</v>
      </c>
      <c r="AT92" s="70" t="s">
        <v>67</v>
      </c>
      <c r="AU92" s="70" t="s">
        <v>68</v>
      </c>
      <c r="AV92" s="70" t="s">
        <v>69</v>
      </c>
      <c r="AW92" s="70" t="s">
        <v>70</v>
      </c>
      <c r="AX92" s="70" t="s">
        <v>71</v>
      </c>
      <c r="AY92" s="70" t="s">
        <v>72</v>
      </c>
      <c r="AZ92" s="70" t="s">
        <v>73</v>
      </c>
      <c r="BA92" s="70" t="s">
        <v>74</v>
      </c>
      <c r="BB92" s="70" t="s">
        <v>75</v>
      </c>
      <c r="BC92" s="70" t="s">
        <v>76</v>
      </c>
      <c r="BD92" s="71" t="s">
        <v>77</v>
      </c>
    </row>
    <row r="93" spans="1:91" s="1" customFormat="1" ht="10.75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</row>
    <row r="94" spans="1:91" s="5" customFormat="1" ht="32.4" customHeight="1">
      <c r="B94" s="75"/>
      <c r="C94" s="76" t="s">
        <v>78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92">
        <f>ROUND(SUM(AG95:AG96),2)</f>
        <v>0</v>
      </c>
      <c r="AH94" s="292"/>
      <c r="AI94" s="292"/>
      <c r="AJ94" s="292"/>
      <c r="AK94" s="292"/>
      <c r="AL94" s="292"/>
      <c r="AM94" s="292"/>
      <c r="AN94" s="293">
        <f>SUM(AG94,AT94)</f>
        <v>0</v>
      </c>
      <c r="AO94" s="293"/>
      <c r="AP94" s="293"/>
      <c r="AQ94" s="79" t="s">
        <v>1</v>
      </c>
      <c r="AR94" s="80"/>
      <c r="AS94" s="81">
        <f>ROUND(SUM(AS95:AS96),2)</f>
        <v>0</v>
      </c>
      <c r="AT94" s="82">
        <f>ROUND(SUM(AV94:AW94),2)</f>
        <v>0</v>
      </c>
      <c r="AU94" s="83">
        <f>ROUND(SUM(AU95:AU96),5)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ROUND(SUM(AZ95:AZ96),2)</f>
        <v>0</v>
      </c>
      <c r="BA94" s="82">
        <f>ROUND(SUM(BA95:BA96),2)</f>
        <v>0</v>
      </c>
      <c r="BB94" s="82">
        <f>ROUND(SUM(BB95:BB96),2)</f>
        <v>0</v>
      </c>
      <c r="BC94" s="82">
        <f>ROUND(SUM(BC95:BC96),2)</f>
        <v>0</v>
      </c>
      <c r="BD94" s="84">
        <f>ROUND(SUM(BD95:BD96),2)</f>
        <v>0</v>
      </c>
      <c r="BS94" s="85" t="s">
        <v>79</v>
      </c>
      <c r="BT94" s="85" t="s">
        <v>80</v>
      </c>
      <c r="BU94" s="86" t="s">
        <v>81</v>
      </c>
      <c r="BV94" s="85" t="s">
        <v>82</v>
      </c>
      <c r="BW94" s="85" t="s">
        <v>5</v>
      </c>
      <c r="BX94" s="85" t="s">
        <v>83</v>
      </c>
      <c r="CL94" s="85" t="s">
        <v>1</v>
      </c>
    </row>
    <row r="95" spans="1:91" s="6" customFormat="1" ht="16.5" customHeight="1">
      <c r="A95" s="87" t="s">
        <v>84</v>
      </c>
      <c r="B95" s="88"/>
      <c r="C95" s="89"/>
      <c r="D95" s="291" t="s">
        <v>85</v>
      </c>
      <c r="E95" s="291"/>
      <c r="F95" s="291"/>
      <c r="G95" s="291"/>
      <c r="H95" s="291"/>
      <c r="I95" s="90"/>
      <c r="J95" s="291" t="s">
        <v>86</v>
      </c>
      <c r="K95" s="291"/>
      <c r="L95" s="291"/>
      <c r="M95" s="291"/>
      <c r="N95" s="291"/>
      <c r="O95" s="291"/>
      <c r="P95" s="291"/>
      <c r="Q95" s="291"/>
      <c r="R95" s="291"/>
      <c r="S95" s="291"/>
      <c r="T95" s="291"/>
      <c r="U95" s="291"/>
      <c r="V95" s="291"/>
      <c r="W95" s="291"/>
      <c r="X95" s="291"/>
      <c r="Y95" s="291"/>
      <c r="Z95" s="291"/>
      <c r="AA95" s="291"/>
      <c r="AB95" s="291"/>
      <c r="AC95" s="291"/>
      <c r="AD95" s="291"/>
      <c r="AE95" s="291"/>
      <c r="AF95" s="291"/>
      <c r="AG95" s="289">
        <f>'01 - Opěrná zeď a oplocení'!J30</f>
        <v>0</v>
      </c>
      <c r="AH95" s="290"/>
      <c r="AI95" s="290"/>
      <c r="AJ95" s="290"/>
      <c r="AK95" s="290"/>
      <c r="AL95" s="290"/>
      <c r="AM95" s="290"/>
      <c r="AN95" s="289">
        <f>SUM(AG95,AT95)</f>
        <v>0</v>
      </c>
      <c r="AO95" s="290"/>
      <c r="AP95" s="290"/>
      <c r="AQ95" s="91" t="s">
        <v>87</v>
      </c>
      <c r="AR95" s="92"/>
      <c r="AS95" s="93">
        <v>0</v>
      </c>
      <c r="AT95" s="94">
        <f>ROUND(SUM(AV95:AW95),2)</f>
        <v>0</v>
      </c>
      <c r="AU95" s="95">
        <f>'01 - Opěrná zeď a oplocení'!P128</f>
        <v>0</v>
      </c>
      <c r="AV95" s="94">
        <f>'01 - Opěrná zeď a oplocení'!J33</f>
        <v>0</v>
      </c>
      <c r="AW95" s="94">
        <f>'01 - Opěrná zeď a oplocení'!J34</f>
        <v>0</v>
      </c>
      <c r="AX95" s="94">
        <f>'01 - Opěrná zeď a oplocení'!J35</f>
        <v>0</v>
      </c>
      <c r="AY95" s="94">
        <f>'01 - Opěrná zeď a oplocení'!J36</f>
        <v>0</v>
      </c>
      <c r="AZ95" s="94">
        <f>'01 - Opěrná zeď a oplocení'!F33</f>
        <v>0</v>
      </c>
      <c r="BA95" s="94">
        <f>'01 - Opěrná zeď a oplocení'!F34</f>
        <v>0</v>
      </c>
      <c r="BB95" s="94">
        <f>'01 - Opěrná zeď a oplocení'!F35</f>
        <v>0</v>
      </c>
      <c r="BC95" s="94">
        <f>'01 - Opěrná zeď a oplocení'!F36</f>
        <v>0</v>
      </c>
      <c r="BD95" s="96">
        <f>'01 - Opěrná zeď a oplocení'!F37</f>
        <v>0</v>
      </c>
      <c r="BT95" s="97" t="s">
        <v>88</v>
      </c>
      <c r="BV95" s="97" t="s">
        <v>82</v>
      </c>
      <c r="BW95" s="97" t="s">
        <v>89</v>
      </c>
      <c r="BX95" s="97" t="s">
        <v>5</v>
      </c>
      <c r="CL95" s="97" t="s">
        <v>1</v>
      </c>
      <c r="CM95" s="97" t="s">
        <v>90</v>
      </c>
    </row>
    <row r="96" spans="1:91" s="6" customFormat="1" ht="16.5" customHeight="1">
      <c r="A96" s="87" t="s">
        <v>84</v>
      </c>
      <c r="B96" s="88"/>
      <c r="C96" s="89"/>
      <c r="D96" s="291" t="s">
        <v>91</v>
      </c>
      <c r="E96" s="291"/>
      <c r="F96" s="291"/>
      <c r="G96" s="291"/>
      <c r="H96" s="291"/>
      <c r="I96" s="90"/>
      <c r="J96" s="291" t="s">
        <v>92</v>
      </c>
      <c r="K96" s="291"/>
      <c r="L96" s="291"/>
      <c r="M96" s="291"/>
      <c r="N96" s="291"/>
      <c r="O96" s="291"/>
      <c r="P96" s="291"/>
      <c r="Q96" s="291"/>
      <c r="R96" s="291"/>
      <c r="S96" s="291"/>
      <c r="T96" s="291"/>
      <c r="U96" s="291"/>
      <c r="V96" s="291"/>
      <c r="W96" s="291"/>
      <c r="X96" s="291"/>
      <c r="Y96" s="291"/>
      <c r="Z96" s="291"/>
      <c r="AA96" s="291"/>
      <c r="AB96" s="291"/>
      <c r="AC96" s="291"/>
      <c r="AD96" s="291"/>
      <c r="AE96" s="291"/>
      <c r="AF96" s="291"/>
      <c r="AG96" s="289">
        <f>'02 - Zpevněné plochy'!J30</f>
        <v>0</v>
      </c>
      <c r="AH96" s="290"/>
      <c r="AI96" s="290"/>
      <c r="AJ96" s="290"/>
      <c r="AK96" s="290"/>
      <c r="AL96" s="290"/>
      <c r="AM96" s="290"/>
      <c r="AN96" s="289">
        <f>SUM(AG96,AT96)</f>
        <v>0</v>
      </c>
      <c r="AO96" s="290"/>
      <c r="AP96" s="290"/>
      <c r="AQ96" s="91" t="s">
        <v>87</v>
      </c>
      <c r="AR96" s="92"/>
      <c r="AS96" s="98">
        <v>0</v>
      </c>
      <c r="AT96" s="99">
        <f>ROUND(SUM(AV96:AW96),2)</f>
        <v>0</v>
      </c>
      <c r="AU96" s="100">
        <f>'02 - Zpevněné plochy'!P126</f>
        <v>0</v>
      </c>
      <c r="AV96" s="99">
        <f>'02 - Zpevněné plochy'!J33</f>
        <v>0</v>
      </c>
      <c r="AW96" s="99">
        <f>'02 - Zpevněné plochy'!J34</f>
        <v>0</v>
      </c>
      <c r="AX96" s="99">
        <f>'02 - Zpevněné plochy'!J35</f>
        <v>0</v>
      </c>
      <c r="AY96" s="99">
        <f>'02 - Zpevněné plochy'!J36</f>
        <v>0</v>
      </c>
      <c r="AZ96" s="99">
        <f>'02 - Zpevněné plochy'!F33</f>
        <v>0</v>
      </c>
      <c r="BA96" s="99">
        <f>'02 - Zpevněné plochy'!F34</f>
        <v>0</v>
      </c>
      <c r="BB96" s="99">
        <f>'02 - Zpevněné plochy'!F35</f>
        <v>0</v>
      </c>
      <c r="BC96" s="99">
        <f>'02 - Zpevněné plochy'!F36</f>
        <v>0</v>
      </c>
      <c r="BD96" s="101">
        <f>'02 - Zpevněné plochy'!F37</f>
        <v>0</v>
      </c>
      <c r="BT96" s="97" t="s">
        <v>88</v>
      </c>
      <c r="BV96" s="97" t="s">
        <v>82</v>
      </c>
      <c r="BW96" s="97" t="s">
        <v>93</v>
      </c>
      <c r="BX96" s="97" t="s">
        <v>5</v>
      </c>
      <c r="CL96" s="97" t="s">
        <v>1</v>
      </c>
      <c r="CM96" s="97" t="s">
        <v>90</v>
      </c>
    </row>
    <row r="97" spans="2:44" s="1" customFormat="1" ht="30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</row>
    <row r="98" spans="2:44" s="1" customFormat="1" ht="7" customHeight="1"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7"/>
    </row>
  </sheetData>
  <sheetProtection algorithmName="SHA-512" hashValue="aRBzLZyZEP1vuCuwazYvaaPbS+GznEb+60/udmNR8Mx7g/mjtmyq7YEMenYH23U0ryanRKHxWlIlVjJ/8dVW6A==" saltValue="vdcaIA+HJLYg1xC67fyAWt4L5gN2OKBvzHmirI6eRkDa7m+9f9nakTxrw/v2LW782GYjiLBB8LAJKKcEBNmmzg==" spinCount="100000" sheet="1" objects="1" scenarios="1" formatColumns="0" formatRows="0"/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Opěrná zeď a oplocení'!C2" display="/"/>
    <hyperlink ref="A96" location="'02 - Zpevněné ploch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416"/>
  <sheetViews>
    <sheetView showGridLines="0" workbookViewId="0"/>
  </sheetViews>
  <sheetFormatPr defaultRowHeight="14.5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50.77734375" customWidth="1"/>
    <col min="7" max="7" width="7" customWidth="1"/>
    <col min="8" max="8" width="11.44140625" customWidth="1"/>
    <col min="9" max="9" width="20.21875" style="102" customWidth="1"/>
    <col min="10" max="10" width="20.21875" customWidth="1"/>
    <col min="11" max="11" width="20.21875" hidden="1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89</v>
      </c>
    </row>
    <row r="3" spans="2:46" ht="7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90</v>
      </c>
    </row>
    <row r="4" spans="2:46" ht="25" customHeight="1">
      <c r="B4" s="19"/>
      <c r="D4" s="106" t="s">
        <v>94</v>
      </c>
      <c r="L4" s="19"/>
      <c r="M4" s="107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94" t="str">
        <f>'Rekapitulace stavby'!K6</f>
        <v>Opěrná zeď, oplocení a zpevněné plochy u čp. 145, Kramolna</v>
      </c>
      <c r="F7" s="295"/>
      <c r="G7" s="295"/>
      <c r="H7" s="295"/>
      <c r="L7" s="19"/>
    </row>
    <row r="8" spans="2:46" s="1" customFormat="1" ht="12" customHeight="1">
      <c r="B8" s="37"/>
      <c r="D8" s="108" t="s">
        <v>95</v>
      </c>
      <c r="I8" s="109"/>
      <c r="L8" s="37"/>
    </row>
    <row r="9" spans="2:46" s="1" customFormat="1" ht="37" customHeight="1">
      <c r="B9" s="37"/>
      <c r="E9" s="296" t="s">
        <v>96</v>
      </c>
      <c r="F9" s="297"/>
      <c r="G9" s="297"/>
      <c r="H9" s="297"/>
      <c r="I9" s="109"/>
      <c r="L9" s="37"/>
    </row>
    <row r="10" spans="2:46" s="1" customFormat="1" ht="10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30. 9. 2019</v>
      </c>
      <c r="L12" s="37"/>
    </row>
    <row r="13" spans="2:46" s="1" customFormat="1" ht="10.75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">
        <v>26</v>
      </c>
      <c r="L14" s="37"/>
    </row>
    <row r="15" spans="2:46" s="1" customFormat="1" ht="18" customHeight="1">
      <c r="B15" s="37"/>
      <c r="E15" s="110" t="s">
        <v>27</v>
      </c>
      <c r="I15" s="111" t="s">
        <v>28</v>
      </c>
      <c r="J15" s="110" t="s">
        <v>1</v>
      </c>
      <c r="L15" s="37"/>
    </row>
    <row r="16" spans="2:46" s="1" customFormat="1" ht="7" customHeight="1">
      <c r="B16" s="37"/>
      <c r="I16" s="109"/>
      <c r="L16" s="37"/>
    </row>
    <row r="17" spans="2:12" s="1" customFormat="1" ht="12" customHeight="1">
      <c r="B17" s="37"/>
      <c r="D17" s="108" t="s">
        <v>29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8" t="str">
        <f>'Rekapitulace stavby'!E14</f>
        <v>Vyplň údaj</v>
      </c>
      <c r="F18" s="299"/>
      <c r="G18" s="299"/>
      <c r="H18" s="299"/>
      <c r="I18" s="111" t="s">
        <v>28</v>
      </c>
      <c r="J18" s="29" t="str">
        <f>'Rekapitulace stavby'!AN14</f>
        <v>Vyplň údaj</v>
      </c>
      <c r="L18" s="37"/>
    </row>
    <row r="19" spans="2:12" s="1" customFormat="1" ht="7" customHeight="1">
      <c r="B19" s="37"/>
      <c r="I19" s="109"/>
      <c r="L19" s="37"/>
    </row>
    <row r="20" spans="2:12" s="1" customFormat="1" ht="12" customHeight="1">
      <c r="B20" s="37"/>
      <c r="D20" s="108" t="s">
        <v>31</v>
      </c>
      <c r="I20" s="111" t="s">
        <v>25</v>
      </c>
      <c r="J20" s="110" t="s">
        <v>32</v>
      </c>
      <c r="L20" s="37"/>
    </row>
    <row r="21" spans="2:12" s="1" customFormat="1" ht="18" customHeight="1">
      <c r="B21" s="37"/>
      <c r="E21" s="110" t="s">
        <v>33</v>
      </c>
      <c r="I21" s="111" t="s">
        <v>28</v>
      </c>
      <c r="J21" s="110" t="s">
        <v>1</v>
      </c>
      <c r="L21" s="37"/>
    </row>
    <row r="22" spans="2:12" s="1" customFormat="1" ht="7" customHeight="1">
      <c r="B22" s="37"/>
      <c r="I22" s="109"/>
      <c r="L22" s="37"/>
    </row>
    <row r="23" spans="2:12" s="1" customFormat="1" ht="12" customHeight="1">
      <c r="B23" s="37"/>
      <c r="D23" s="108" t="s">
        <v>35</v>
      </c>
      <c r="I23" s="111" t="s">
        <v>25</v>
      </c>
      <c r="J23" s="110" t="s">
        <v>36</v>
      </c>
      <c r="L23" s="37"/>
    </row>
    <row r="24" spans="2:12" s="1" customFormat="1" ht="18" customHeight="1">
      <c r="B24" s="37"/>
      <c r="E24" s="110" t="s">
        <v>37</v>
      </c>
      <c r="I24" s="111" t="s">
        <v>28</v>
      </c>
      <c r="J24" s="110" t="s">
        <v>38</v>
      </c>
      <c r="L24" s="37"/>
    </row>
    <row r="25" spans="2:12" s="1" customFormat="1" ht="7" customHeight="1">
      <c r="B25" s="37"/>
      <c r="I25" s="109"/>
      <c r="L25" s="37"/>
    </row>
    <row r="26" spans="2:12" s="1" customFormat="1" ht="12" customHeight="1">
      <c r="B26" s="37"/>
      <c r="D26" s="108" t="s">
        <v>39</v>
      </c>
      <c r="I26" s="109"/>
      <c r="L26" s="37"/>
    </row>
    <row r="27" spans="2:12" s="7" customFormat="1" ht="16.5" customHeight="1">
      <c r="B27" s="113"/>
      <c r="E27" s="300" t="s">
        <v>1</v>
      </c>
      <c r="F27" s="300"/>
      <c r="G27" s="300"/>
      <c r="H27" s="300"/>
      <c r="I27" s="114"/>
      <c r="L27" s="113"/>
    </row>
    <row r="28" spans="2:12" s="1" customFormat="1" ht="7" customHeight="1">
      <c r="B28" s="37"/>
      <c r="I28" s="109"/>
      <c r="L28" s="37"/>
    </row>
    <row r="29" spans="2:12" s="1" customFormat="1" ht="7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4" customHeight="1">
      <c r="B30" s="37"/>
      <c r="D30" s="116" t="s">
        <v>40</v>
      </c>
      <c r="I30" s="109"/>
      <c r="J30" s="117">
        <f>ROUND(J128, 2)</f>
        <v>0</v>
      </c>
      <c r="L30" s="37"/>
    </row>
    <row r="31" spans="2:12" s="1" customFormat="1" ht="7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" customHeight="1">
      <c r="B32" s="37"/>
      <c r="F32" s="118" t="s">
        <v>42</v>
      </c>
      <c r="I32" s="119" t="s">
        <v>41</v>
      </c>
      <c r="J32" s="118" t="s">
        <v>43</v>
      </c>
      <c r="L32" s="37"/>
    </row>
    <row r="33" spans="2:12" s="1" customFormat="1" ht="14.4" customHeight="1">
      <c r="B33" s="37"/>
      <c r="D33" s="120" t="s">
        <v>44</v>
      </c>
      <c r="E33" s="108" t="s">
        <v>45</v>
      </c>
      <c r="F33" s="121">
        <f>ROUND((SUM(BE128:BE415)),  2)</f>
        <v>0</v>
      </c>
      <c r="I33" s="122">
        <v>0.21</v>
      </c>
      <c r="J33" s="121">
        <f>ROUND(((SUM(BE128:BE415))*I33),  2)</f>
        <v>0</v>
      </c>
      <c r="L33" s="37"/>
    </row>
    <row r="34" spans="2:12" s="1" customFormat="1" ht="14.4" customHeight="1">
      <c r="B34" s="37"/>
      <c r="E34" s="108" t="s">
        <v>46</v>
      </c>
      <c r="F34" s="121">
        <f>ROUND((SUM(BF128:BF415)),  2)</f>
        <v>0</v>
      </c>
      <c r="I34" s="122">
        <v>0.15</v>
      </c>
      <c r="J34" s="121">
        <f>ROUND(((SUM(BF128:BF415))*I34),  2)</f>
        <v>0</v>
      </c>
      <c r="L34" s="37"/>
    </row>
    <row r="35" spans="2:12" s="1" customFormat="1" ht="14.4" hidden="1" customHeight="1">
      <c r="B35" s="37"/>
      <c r="E35" s="108" t="s">
        <v>47</v>
      </c>
      <c r="F35" s="121">
        <f>ROUND((SUM(BG128:BG415)),  2)</f>
        <v>0</v>
      </c>
      <c r="I35" s="122">
        <v>0.21</v>
      </c>
      <c r="J35" s="121">
        <f>0</f>
        <v>0</v>
      </c>
      <c r="L35" s="37"/>
    </row>
    <row r="36" spans="2:12" s="1" customFormat="1" ht="14.4" hidden="1" customHeight="1">
      <c r="B36" s="37"/>
      <c r="E36" s="108" t="s">
        <v>48</v>
      </c>
      <c r="F36" s="121">
        <f>ROUND((SUM(BH128:BH415)),  2)</f>
        <v>0</v>
      </c>
      <c r="I36" s="122">
        <v>0.15</v>
      </c>
      <c r="J36" s="121">
        <f>0</f>
        <v>0</v>
      </c>
      <c r="L36" s="37"/>
    </row>
    <row r="37" spans="2:12" s="1" customFormat="1" ht="14.4" hidden="1" customHeight="1">
      <c r="B37" s="37"/>
      <c r="E37" s="108" t="s">
        <v>49</v>
      </c>
      <c r="F37" s="121">
        <f>ROUND((SUM(BI128:BI415)),  2)</f>
        <v>0</v>
      </c>
      <c r="I37" s="122">
        <v>0</v>
      </c>
      <c r="J37" s="121">
        <f>0</f>
        <v>0</v>
      </c>
      <c r="L37" s="37"/>
    </row>
    <row r="38" spans="2:12" s="1" customFormat="1" ht="7" customHeight="1">
      <c r="B38" s="37"/>
      <c r="I38" s="109"/>
      <c r="L38" s="37"/>
    </row>
    <row r="39" spans="2:12" s="1" customFormat="1" ht="25.4" customHeight="1">
      <c r="B39" s="37"/>
      <c r="C39" s="123"/>
      <c r="D39" s="124" t="s">
        <v>50</v>
      </c>
      <c r="E39" s="125"/>
      <c r="F39" s="125"/>
      <c r="G39" s="126" t="s">
        <v>51</v>
      </c>
      <c r="H39" s="127" t="s">
        <v>52</v>
      </c>
      <c r="I39" s="128"/>
      <c r="J39" s="129">
        <f>SUM(J30:J37)</f>
        <v>0</v>
      </c>
      <c r="K39" s="130"/>
      <c r="L39" s="37"/>
    </row>
    <row r="40" spans="2:12" s="1" customFormat="1" ht="14.4" customHeight="1">
      <c r="B40" s="37"/>
      <c r="I40" s="109"/>
      <c r="L40" s="37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7"/>
      <c r="D50" s="131" t="s">
        <v>53</v>
      </c>
      <c r="E50" s="132"/>
      <c r="F50" s="132"/>
      <c r="G50" s="131" t="s">
        <v>54</v>
      </c>
      <c r="H50" s="132"/>
      <c r="I50" s="133"/>
      <c r="J50" s="132"/>
      <c r="K50" s="132"/>
      <c r="L50" s="37"/>
    </row>
    <row r="51" spans="2:12" ht="10">
      <c r="B51" s="19"/>
      <c r="L51" s="19"/>
    </row>
    <row r="52" spans="2:12" ht="10">
      <c r="B52" s="19"/>
      <c r="L52" s="19"/>
    </row>
    <row r="53" spans="2:12" ht="10">
      <c r="B53" s="19"/>
      <c r="L53" s="19"/>
    </row>
    <row r="54" spans="2:12" ht="10">
      <c r="B54" s="19"/>
      <c r="L54" s="19"/>
    </row>
    <row r="55" spans="2:12" ht="10">
      <c r="B55" s="19"/>
      <c r="L55" s="19"/>
    </row>
    <row r="56" spans="2:12" ht="10">
      <c r="B56" s="19"/>
      <c r="L56" s="19"/>
    </row>
    <row r="57" spans="2:12" ht="10">
      <c r="B57" s="19"/>
      <c r="L57" s="19"/>
    </row>
    <row r="58" spans="2:12" ht="10">
      <c r="B58" s="19"/>
      <c r="L58" s="19"/>
    </row>
    <row r="59" spans="2:12" ht="10">
      <c r="B59" s="19"/>
      <c r="L59" s="19"/>
    </row>
    <row r="60" spans="2:12" ht="10">
      <c r="B60" s="19"/>
      <c r="L60" s="19"/>
    </row>
    <row r="61" spans="2:12" s="1" customFormat="1" ht="12.5">
      <c r="B61" s="37"/>
      <c r="D61" s="134" t="s">
        <v>55</v>
      </c>
      <c r="E61" s="135"/>
      <c r="F61" s="136" t="s">
        <v>56</v>
      </c>
      <c r="G61" s="134" t="s">
        <v>55</v>
      </c>
      <c r="H61" s="135"/>
      <c r="I61" s="137"/>
      <c r="J61" s="138" t="s">
        <v>56</v>
      </c>
      <c r="K61" s="135"/>
      <c r="L61" s="37"/>
    </row>
    <row r="62" spans="2:12" ht="10">
      <c r="B62" s="19"/>
      <c r="L62" s="19"/>
    </row>
    <row r="63" spans="2:12" ht="10">
      <c r="B63" s="19"/>
      <c r="L63" s="19"/>
    </row>
    <row r="64" spans="2:12" ht="10">
      <c r="B64" s="19"/>
      <c r="L64" s="19"/>
    </row>
    <row r="65" spans="2:12" s="1" customFormat="1" ht="13">
      <c r="B65" s="37"/>
      <c r="D65" s="131" t="s">
        <v>57</v>
      </c>
      <c r="E65" s="132"/>
      <c r="F65" s="132"/>
      <c r="G65" s="131" t="s">
        <v>58</v>
      </c>
      <c r="H65" s="132"/>
      <c r="I65" s="133"/>
      <c r="J65" s="132"/>
      <c r="K65" s="132"/>
      <c r="L65" s="37"/>
    </row>
    <row r="66" spans="2:12" ht="10">
      <c r="B66" s="19"/>
      <c r="L66" s="19"/>
    </row>
    <row r="67" spans="2:12" ht="10">
      <c r="B67" s="19"/>
      <c r="L67" s="19"/>
    </row>
    <row r="68" spans="2:12" ht="10">
      <c r="B68" s="19"/>
      <c r="L68" s="19"/>
    </row>
    <row r="69" spans="2:12" ht="10">
      <c r="B69" s="19"/>
      <c r="L69" s="19"/>
    </row>
    <row r="70" spans="2:12" ht="10">
      <c r="B70" s="19"/>
      <c r="L70" s="19"/>
    </row>
    <row r="71" spans="2:12" ht="10">
      <c r="B71" s="19"/>
      <c r="L71" s="19"/>
    </row>
    <row r="72" spans="2:12" ht="10">
      <c r="B72" s="19"/>
      <c r="L72" s="19"/>
    </row>
    <row r="73" spans="2:12" ht="10">
      <c r="B73" s="19"/>
      <c r="L73" s="19"/>
    </row>
    <row r="74" spans="2:12" ht="10">
      <c r="B74" s="19"/>
      <c r="L74" s="19"/>
    </row>
    <row r="75" spans="2:12" ht="10">
      <c r="B75" s="19"/>
      <c r="L75" s="19"/>
    </row>
    <row r="76" spans="2:12" s="1" customFormat="1" ht="12.5">
      <c r="B76" s="37"/>
      <c r="D76" s="134" t="s">
        <v>55</v>
      </c>
      <c r="E76" s="135"/>
      <c r="F76" s="136" t="s">
        <v>56</v>
      </c>
      <c r="G76" s="134" t="s">
        <v>55</v>
      </c>
      <c r="H76" s="135"/>
      <c r="I76" s="137"/>
      <c r="J76" s="138" t="s">
        <v>56</v>
      </c>
      <c r="K76" s="135"/>
      <c r="L76" s="37"/>
    </row>
    <row r="77" spans="2:12" s="1" customFormat="1" ht="14.4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7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5" customHeight="1">
      <c r="B82" s="33"/>
      <c r="C82" s="22" t="s">
        <v>97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7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301" t="str">
        <f>E7</f>
        <v>Opěrná zeď, oplocení a zpevněné plochy u čp. 145, Kramolna</v>
      </c>
      <c r="F85" s="302"/>
      <c r="G85" s="302"/>
      <c r="H85" s="302"/>
      <c r="I85" s="109"/>
      <c r="J85" s="34"/>
      <c r="K85" s="34"/>
      <c r="L85" s="37"/>
    </row>
    <row r="86" spans="2:47" s="1" customFormat="1" ht="12" customHeight="1">
      <c r="B86" s="33"/>
      <c r="C86" s="28" t="s">
        <v>95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73" t="str">
        <f>E9</f>
        <v>01 - Opěrná zeď a oplocení</v>
      </c>
      <c r="F87" s="303"/>
      <c r="G87" s="303"/>
      <c r="H87" s="303"/>
      <c r="I87" s="109"/>
      <c r="J87" s="34"/>
      <c r="K87" s="34"/>
      <c r="L87" s="37"/>
    </row>
    <row r="88" spans="2:47" s="1" customFormat="1" ht="7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>Kramolna čp. 145</v>
      </c>
      <c r="G89" s="34"/>
      <c r="H89" s="34"/>
      <c r="I89" s="111" t="s">
        <v>22</v>
      </c>
      <c r="J89" s="60" t="str">
        <f>IF(J12="","",J12)</f>
        <v>30. 9. 2019</v>
      </c>
      <c r="K89" s="34"/>
      <c r="L89" s="37"/>
    </row>
    <row r="90" spans="2:47" s="1" customFormat="1" ht="7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15.15" customHeight="1">
      <c r="B91" s="33"/>
      <c r="C91" s="28" t="s">
        <v>24</v>
      </c>
      <c r="D91" s="34"/>
      <c r="E91" s="34"/>
      <c r="F91" s="26" t="str">
        <f>E15</f>
        <v>OBEC KRAMOLNA</v>
      </c>
      <c r="G91" s="34"/>
      <c r="H91" s="34"/>
      <c r="I91" s="111" t="s">
        <v>31</v>
      </c>
      <c r="J91" s="31" t="str">
        <f>E21</f>
        <v>Ing. Tomáš Matěj</v>
      </c>
      <c r="K91" s="34"/>
      <c r="L91" s="37"/>
    </row>
    <row r="92" spans="2:47" s="1" customFormat="1" ht="15.15" customHeight="1">
      <c r="B92" s="33"/>
      <c r="C92" s="28" t="s">
        <v>29</v>
      </c>
      <c r="D92" s="34"/>
      <c r="E92" s="34"/>
      <c r="F92" s="26" t="str">
        <f>IF(E18="","",E18)</f>
        <v>Vyplň údaj</v>
      </c>
      <c r="G92" s="34"/>
      <c r="H92" s="34"/>
      <c r="I92" s="111" t="s">
        <v>35</v>
      </c>
      <c r="J92" s="31" t="str">
        <f>E24</f>
        <v>Tomáš Valenta</v>
      </c>
      <c r="K92" s="34"/>
      <c r="L92" s="37"/>
    </row>
    <row r="93" spans="2:47" s="1" customFormat="1" ht="10.2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98</v>
      </c>
      <c r="D94" s="146"/>
      <c r="E94" s="146"/>
      <c r="F94" s="146"/>
      <c r="G94" s="146"/>
      <c r="H94" s="146"/>
      <c r="I94" s="147"/>
      <c r="J94" s="148" t="s">
        <v>99</v>
      </c>
      <c r="K94" s="146"/>
      <c r="L94" s="37"/>
    </row>
    <row r="95" spans="2:47" s="1" customFormat="1" ht="10.2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75" customHeight="1">
      <c r="B96" s="33"/>
      <c r="C96" s="149" t="s">
        <v>100</v>
      </c>
      <c r="D96" s="34"/>
      <c r="E96" s="34"/>
      <c r="F96" s="34"/>
      <c r="G96" s="34"/>
      <c r="H96" s="34"/>
      <c r="I96" s="109"/>
      <c r="J96" s="78">
        <f>J128</f>
        <v>0</v>
      </c>
      <c r="K96" s="34"/>
      <c r="L96" s="37"/>
      <c r="AU96" s="16" t="s">
        <v>101</v>
      </c>
    </row>
    <row r="97" spans="2:12" s="8" customFormat="1" ht="25" customHeight="1">
      <c r="B97" s="150"/>
      <c r="C97" s="151"/>
      <c r="D97" s="152" t="s">
        <v>102</v>
      </c>
      <c r="E97" s="153"/>
      <c r="F97" s="153"/>
      <c r="G97" s="153"/>
      <c r="H97" s="153"/>
      <c r="I97" s="154"/>
      <c r="J97" s="155">
        <f>J129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103</v>
      </c>
      <c r="E98" s="160"/>
      <c r="F98" s="160"/>
      <c r="G98" s="160"/>
      <c r="H98" s="160"/>
      <c r="I98" s="161"/>
      <c r="J98" s="162">
        <f>J130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104</v>
      </c>
      <c r="E99" s="160"/>
      <c r="F99" s="160"/>
      <c r="G99" s="160"/>
      <c r="H99" s="160"/>
      <c r="I99" s="161"/>
      <c r="J99" s="162">
        <f>J264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105</v>
      </c>
      <c r="E100" s="160"/>
      <c r="F100" s="160"/>
      <c r="G100" s="160"/>
      <c r="H100" s="160"/>
      <c r="I100" s="161"/>
      <c r="J100" s="162">
        <f>J308</f>
        <v>0</v>
      </c>
      <c r="K100" s="158"/>
      <c r="L100" s="163"/>
    </row>
    <row r="101" spans="2:12" s="9" customFormat="1" ht="19.899999999999999" customHeight="1">
      <c r="B101" s="157"/>
      <c r="C101" s="158"/>
      <c r="D101" s="159" t="s">
        <v>106</v>
      </c>
      <c r="E101" s="160"/>
      <c r="F101" s="160"/>
      <c r="G101" s="160"/>
      <c r="H101" s="160"/>
      <c r="I101" s="161"/>
      <c r="J101" s="162">
        <f>J370</f>
        <v>0</v>
      </c>
      <c r="K101" s="158"/>
      <c r="L101" s="163"/>
    </row>
    <row r="102" spans="2:12" s="9" customFormat="1" ht="19.899999999999999" customHeight="1">
      <c r="B102" s="157"/>
      <c r="C102" s="158"/>
      <c r="D102" s="159" t="s">
        <v>107</v>
      </c>
      <c r="E102" s="160"/>
      <c r="F102" s="160"/>
      <c r="G102" s="160"/>
      <c r="H102" s="160"/>
      <c r="I102" s="161"/>
      <c r="J102" s="162">
        <f>J375</f>
        <v>0</v>
      </c>
      <c r="K102" s="158"/>
      <c r="L102" s="163"/>
    </row>
    <row r="103" spans="2:12" s="9" customFormat="1" ht="19.899999999999999" customHeight="1">
      <c r="B103" s="157"/>
      <c r="C103" s="158"/>
      <c r="D103" s="159" t="s">
        <v>108</v>
      </c>
      <c r="E103" s="160"/>
      <c r="F103" s="160"/>
      <c r="G103" s="160"/>
      <c r="H103" s="160"/>
      <c r="I103" s="161"/>
      <c r="J103" s="162">
        <f>J381</f>
        <v>0</v>
      </c>
      <c r="K103" s="158"/>
      <c r="L103" s="163"/>
    </row>
    <row r="104" spans="2:12" s="8" customFormat="1" ht="25" customHeight="1">
      <c r="B104" s="150"/>
      <c r="C104" s="151"/>
      <c r="D104" s="152" t="s">
        <v>109</v>
      </c>
      <c r="E104" s="153"/>
      <c r="F104" s="153"/>
      <c r="G104" s="153"/>
      <c r="H104" s="153"/>
      <c r="I104" s="154"/>
      <c r="J104" s="155">
        <f>J383</f>
        <v>0</v>
      </c>
      <c r="K104" s="151"/>
      <c r="L104" s="156"/>
    </row>
    <row r="105" spans="2:12" s="9" customFormat="1" ht="19.899999999999999" customHeight="1">
      <c r="B105" s="157"/>
      <c r="C105" s="158"/>
      <c r="D105" s="159" t="s">
        <v>110</v>
      </c>
      <c r="E105" s="160"/>
      <c r="F105" s="160"/>
      <c r="G105" s="160"/>
      <c r="H105" s="160"/>
      <c r="I105" s="161"/>
      <c r="J105" s="162">
        <f>J384</f>
        <v>0</v>
      </c>
      <c r="K105" s="158"/>
      <c r="L105" s="163"/>
    </row>
    <row r="106" spans="2:12" s="9" customFormat="1" ht="19.899999999999999" customHeight="1">
      <c r="B106" s="157"/>
      <c r="C106" s="158"/>
      <c r="D106" s="159" t="s">
        <v>111</v>
      </c>
      <c r="E106" s="160"/>
      <c r="F106" s="160"/>
      <c r="G106" s="160"/>
      <c r="H106" s="160"/>
      <c r="I106" s="161"/>
      <c r="J106" s="162">
        <f>J401</f>
        <v>0</v>
      </c>
      <c r="K106" s="158"/>
      <c r="L106" s="163"/>
    </row>
    <row r="107" spans="2:12" s="8" customFormat="1" ht="25" customHeight="1">
      <c r="B107" s="150"/>
      <c r="C107" s="151"/>
      <c r="D107" s="152" t="s">
        <v>112</v>
      </c>
      <c r="E107" s="153"/>
      <c r="F107" s="153"/>
      <c r="G107" s="153"/>
      <c r="H107" s="153"/>
      <c r="I107" s="154"/>
      <c r="J107" s="155">
        <f>J413</f>
        <v>0</v>
      </c>
      <c r="K107" s="151"/>
      <c r="L107" s="156"/>
    </row>
    <row r="108" spans="2:12" s="9" customFormat="1" ht="19.899999999999999" customHeight="1">
      <c r="B108" s="157"/>
      <c r="C108" s="158"/>
      <c r="D108" s="159" t="s">
        <v>113</v>
      </c>
      <c r="E108" s="160"/>
      <c r="F108" s="160"/>
      <c r="G108" s="160"/>
      <c r="H108" s="160"/>
      <c r="I108" s="161"/>
      <c r="J108" s="162">
        <f>J414</f>
        <v>0</v>
      </c>
      <c r="K108" s="158"/>
      <c r="L108" s="163"/>
    </row>
    <row r="109" spans="2:12" s="1" customFormat="1" ht="21.75" customHeight="1">
      <c r="B109" s="33"/>
      <c r="C109" s="34"/>
      <c r="D109" s="34"/>
      <c r="E109" s="34"/>
      <c r="F109" s="34"/>
      <c r="G109" s="34"/>
      <c r="H109" s="34"/>
      <c r="I109" s="109"/>
      <c r="J109" s="34"/>
      <c r="K109" s="34"/>
      <c r="L109" s="37"/>
    </row>
    <row r="110" spans="2:12" s="1" customFormat="1" ht="7" customHeight="1">
      <c r="B110" s="48"/>
      <c r="C110" s="49"/>
      <c r="D110" s="49"/>
      <c r="E110" s="49"/>
      <c r="F110" s="49"/>
      <c r="G110" s="49"/>
      <c r="H110" s="49"/>
      <c r="I110" s="141"/>
      <c r="J110" s="49"/>
      <c r="K110" s="49"/>
      <c r="L110" s="37"/>
    </row>
    <row r="114" spans="2:63" s="1" customFormat="1" ht="7" customHeight="1">
      <c r="B114" s="50"/>
      <c r="C114" s="51"/>
      <c r="D114" s="51"/>
      <c r="E114" s="51"/>
      <c r="F114" s="51"/>
      <c r="G114" s="51"/>
      <c r="H114" s="51"/>
      <c r="I114" s="144"/>
      <c r="J114" s="51"/>
      <c r="K114" s="51"/>
      <c r="L114" s="37"/>
    </row>
    <row r="115" spans="2:63" s="1" customFormat="1" ht="25" customHeight="1">
      <c r="B115" s="33"/>
      <c r="C115" s="22" t="s">
        <v>114</v>
      </c>
      <c r="D115" s="34"/>
      <c r="E115" s="34"/>
      <c r="F115" s="34"/>
      <c r="G115" s="34"/>
      <c r="H115" s="34"/>
      <c r="I115" s="109"/>
      <c r="J115" s="34"/>
      <c r="K115" s="34"/>
      <c r="L115" s="37"/>
    </row>
    <row r="116" spans="2:63" s="1" customFormat="1" ht="7" customHeight="1">
      <c r="B116" s="33"/>
      <c r="C116" s="34"/>
      <c r="D116" s="34"/>
      <c r="E116" s="34"/>
      <c r="F116" s="34"/>
      <c r="G116" s="34"/>
      <c r="H116" s="34"/>
      <c r="I116" s="109"/>
      <c r="J116" s="34"/>
      <c r="K116" s="34"/>
      <c r="L116" s="37"/>
    </row>
    <row r="117" spans="2:63" s="1" customFormat="1" ht="12" customHeight="1">
      <c r="B117" s="33"/>
      <c r="C117" s="28" t="s">
        <v>16</v>
      </c>
      <c r="D117" s="34"/>
      <c r="E117" s="34"/>
      <c r="F117" s="34"/>
      <c r="G117" s="34"/>
      <c r="H117" s="34"/>
      <c r="I117" s="109"/>
      <c r="J117" s="34"/>
      <c r="K117" s="34"/>
      <c r="L117" s="37"/>
    </row>
    <row r="118" spans="2:63" s="1" customFormat="1" ht="16.5" customHeight="1">
      <c r="B118" s="33"/>
      <c r="C118" s="34"/>
      <c r="D118" s="34"/>
      <c r="E118" s="301" t="str">
        <f>E7</f>
        <v>Opěrná zeď, oplocení a zpevněné plochy u čp. 145, Kramolna</v>
      </c>
      <c r="F118" s="302"/>
      <c r="G118" s="302"/>
      <c r="H118" s="302"/>
      <c r="I118" s="109"/>
      <c r="J118" s="34"/>
      <c r="K118" s="34"/>
      <c r="L118" s="37"/>
    </row>
    <row r="119" spans="2:63" s="1" customFormat="1" ht="12" customHeight="1">
      <c r="B119" s="33"/>
      <c r="C119" s="28" t="s">
        <v>95</v>
      </c>
      <c r="D119" s="34"/>
      <c r="E119" s="34"/>
      <c r="F119" s="34"/>
      <c r="G119" s="34"/>
      <c r="H119" s="34"/>
      <c r="I119" s="109"/>
      <c r="J119" s="34"/>
      <c r="K119" s="34"/>
      <c r="L119" s="37"/>
    </row>
    <row r="120" spans="2:63" s="1" customFormat="1" ht="16.5" customHeight="1">
      <c r="B120" s="33"/>
      <c r="C120" s="34"/>
      <c r="D120" s="34"/>
      <c r="E120" s="273" t="str">
        <f>E9</f>
        <v>01 - Opěrná zeď a oplocení</v>
      </c>
      <c r="F120" s="303"/>
      <c r="G120" s="303"/>
      <c r="H120" s="303"/>
      <c r="I120" s="109"/>
      <c r="J120" s="34"/>
      <c r="K120" s="34"/>
      <c r="L120" s="37"/>
    </row>
    <row r="121" spans="2:63" s="1" customFormat="1" ht="7" customHeight="1">
      <c r="B121" s="33"/>
      <c r="C121" s="34"/>
      <c r="D121" s="34"/>
      <c r="E121" s="34"/>
      <c r="F121" s="34"/>
      <c r="G121" s="34"/>
      <c r="H121" s="34"/>
      <c r="I121" s="109"/>
      <c r="J121" s="34"/>
      <c r="K121" s="34"/>
      <c r="L121" s="37"/>
    </row>
    <row r="122" spans="2:63" s="1" customFormat="1" ht="12" customHeight="1">
      <c r="B122" s="33"/>
      <c r="C122" s="28" t="s">
        <v>20</v>
      </c>
      <c r="D122" s="34"/>
      <c r="E122" s="34"/>
      <c r="F122" s="26" t="str">
        <f>F12</f>
        <v>Kramolna čp. 145</v>
      </c>
      <c r="G122" s="34"/>
      <c r="H122" s="34"/>
      <c r="I122" s="111" t="s">
        <v>22</v>
      </c>
      <c r="J122" s="60" t="str">
        <f>IF(J12="","",J12)</f>
        <v>30. 9. 2019</v>
      </c>
      <c r="K122" s="34"/>
      <c r="L122" s="37"/>
    </row>
    <row r="123" spans="2:63" s="1" customFormat="1" ht="7" customHeight="1">
      <c r="B123" s="33"/>
      <c r="C123" s="34"/>
      <c r="D123" s="34"/>
      <c r="E123" s="34"/>
      <c r="F123" s="34"/>
      <c r="G123" s="34"/>
      <c r="H123" s="34"/>
      <c r="I123" s="109"/>
      <c r="J123" s="34"/>
      <c r="K123" s="34"/>
      <c r="L123" s="37"/>
    </row>
    <row r="124" spans="2:63" s="1" customFormat="1" ht="15.15" customHeight="1">
      <c r="B124" s="33"/>
      <c r="C124" s="28" t="s">
        <v>24</v>
      </c>
      <c r="D124" s="34"/>
      <c r="E124" s="34"/>
      <c r="F124" s="26" t="str">
        <f>E15</f>
        <v>OBEC KRAMOLNA</v>
      </c>
      <c r="G124" s="34"/>
      <c r="H124" s="34"/>
      <c r="I124" s="111" t="s">
        <v>31</v>
      </c>
      <c r="J124" s="31" t="str">
        <f>E21</f>
        <v>Ing. Tomáš Matěj</v>
      </c>
      <c r="K124" s="34"/>
      <c r="L124" s="37"/>
    </row>
    <row r="125" spans="2:63" s="1" customFormat="1" ht="15.15" customHeight="1">
      <c r="B125" s="33"/>
      <c r="C125" s="28" t="s">
        <v>29</v>
      </c>
      <c r="D125" s="34"/>
      <c r="E125" s="34"/>
      <c r="F125" s="26" t="str">
        <f>IF(E18="","",E18)</f>
        <v>Vyplň údaj</v>
      </c>
      <c r="G125" s="34"/>
      <c r="H125" s="34"/>
      <c r="I125" s="111" t="s">
        <v>35</v>
      </c>
      <c r="J125" s="31" t="str">
        <f>E24</f>
        <v>Tomáš Valenta</v>
      </c>
      <c r="K125" s="34"/>
      <c r="L125" s="37"/>
    </row>
    <row r="126" spans="2:63" s="1" customFormat="1" ht="10.25" customHeight="1">
      <c r="B126" s="33"/>
      <c r="C126" s="34"/>
      <c r="D126" s="34"/>
      <c r="E126" s="34"/>
      <c r="F126" s="34"/>
      <c r="G126" s="34"/>
      <c r="H126" s="34"/>
      <c r="I126" s="109"/>
      <c r="J126" s="34"/>
      <c r="K126" s="34"/>
      <c r="L126" s="37"/>
    </row>
    <row r="127" spans="2:63" s="10" customFormat="1" ht="29.25" customHeight="1">
      <c r="B127" s="164"/>
      <c r="C127" s="165" t="s">
        <v>115</v>
      </c>
      <c r="D127" s="166" t="s">
        <v>65</v>
      </c>
      <c r="E127" s="166" t="s">
        <v>61</v>
      </c>
      <c r="F127" s="166" t="s">
        <v>62</v>
      </c>
      <c r="G127" s="166" t="s">
        <v>116</v>
      </c>
      <c r="H127" s="166" t="s">
        <v>117</v>
      </c>
      <c r="I127" s="167" t="s">
        <v>118</v>
      </c>
      <c r="J127" s="168" t="s">
        <v>99</v>
      </c>
      <c r="K127" s="169" t="s">
        <v>119</v>
      </c>
      <c r="L127" s="170"/>
      <c r="M127" s="69" t="s">
        <v>1</v>
      </c>
      <c r="N127" s="70" t="s">
        <v>44</v>
      </c>
      <c r="O127" s="70" t="s">
        <v>120</v>
      </c>
      <c r="P127" s="70" t="s">
        <v>121</v>
      </c>
      <c r="Q127" s="70" t="s">
        <v>122</v>
      </c>
      <c r="R127" s="70" t="s">
        <v>123</v>
      </c>
      <c r="S127" s="70" t="s">
        <v>124</v>
      </c>
      <c r="T127" s="71" t="s">
        <v>125</v>
      </c>
    </row>
    <row r="128" spans="2:63" s="1" customFormat="1" ht="22.75" customHeight="1">
      <c r="B128" s="33"/>
      <c r="C128" s="76" t="s">
        <v>126</v>
      </c>
      <c r="D128" s="34"/>
      <c r="E128" s="34"/>
      <c r="F128" s="34"/>
      <c r="G128" s="34"/>
      <c r="H128" s="34"/>
      <c r="I128" s="109"/>
      <c r="J128" s="171">
        <f>BK128</f>
        <v>0</v>
      </c>
      <c r="K128" s="34"/>
      <c r="L128" s="37"/>
      <c r="M128" s="72"/>
      <c r="N128" s="73"/>
      <c r="O128" s="73"/>
      <c r="P128" s="172">
        <f>P129+P383+P413</f>
        <v>0</v>
      </c>
      <c r="Q128" s="73"/>
      <c r="R128" s="172">
        <f>R129+R383+R413</f>
        <v>330.18840721999999</v>
      </c>
      <c r="S128" s="73"/>
      <c r="T128" s="173">
        <f>T129+T383+T413</f>
        <v>1.1395624</v>
      </c>
      <c r="AT128" s="16" t="s">
        <v>79</v>
      </c>
      <c r="AU128" s="16" t="s">
        <v>101</v>
      </c>
      <c r="BK128" s="174">
        <f>BK129+BK383+BK413</f>
        <v>0</v>
      </c>
    </row>
    <row r="129" spans="2:65" s="11" customFormat="1" ht="25.9" customHeight="1">
      <c r="B129" s="175"/>
      <c r="C129" s="176"/>
      <c r="D129" s="177" t="s">
        <v>79</v>
      </c>
      <c r="E129" s="178" t="s">
        <v>127</v>
      </c>
      <c r="F129" s="178" t="s">
        <v>128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P130+P264+P308+P370+P375+P381</f>
        <v>0</v>
      </c>
      <c r="Q129" s="183"/>
      <c r="R129" s="184">
        <f>R130+R264+R308+R370+R375+R381</f>
        <v>330.03617131999999</v>
      </c>
      <c r="S129" s="183"/>
      <c r="T129" s="185">
        <f>T130+T264+T308+T370+T375+T381</f>
        <v>1.1395624</v>
      </c>
      <c r="AR129" s="186" t="s">
        <v>88</v>
      </c>
      <c r="AT129" s="187" t="s">
        <v>79</v>
      </c>
      <c r="AU129" s="187" t="s">
        <v>80</v>
      </c>
      <c r="AY129" s="186" t="s">
        <v>129</v>
      </c>
      <c r="BK129" s="188">
        <f>BK130+BK264+BK308+BK370+BK375+BK381</f>
        <v>0</v>
      </c>
    </row>
    <row r="130" spans="2:65" s="11" customFormat="1" ht="22.75" customHeight="1">
      <c r="B130" s="175"/>
      <c r="C130" s="176"/>
      <c r="D130" s="177" t="s">
        <v>79</v>
      </c>
      <c r="E130" s="189" t="s">
        <v>88</v>
      </c>
      <c r="F130" s="189" t="s">
        <v>130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SUM(P131:P263)</f>
        <v>0</v>
      </c>
      <c r="Q130" s="183"/>
      <c r="R130" s="184">
        <f>SUM(R131:R263)</f>
        <v>216.2510905</v>
      </c>
      <c r="S130" s="183"/>
      <c r="T130" s="185">
        <f>SUM(T131:T263)</f>
        <v>0</v>
      </c>
      <c r="AR130" s="186" t="s">
        <v>88</v>
      </c>
      <c r="AT130" s="187" t="s">
        <v>79</v>
      </c>
      <c r="AU130" s="187" t="s">
        <v>88</v>
      </c>
      <c r="AY130" s="186" t="s">
        <v>129</v>
      </c>
      <c r="BK130" s="188">
        <f>SUM(BK131:BK263)</f>
        <v>0</v>
      </c>
    </row>
    <row r="131" spans="2:65" s="1" customFormat="1" ht="84" customHeight="1">
      <c r="B131" s="33"/>
      <c r="C131" s="191" t="s">
        <v>88</v>
      </c>
      <c r="D131" s="191" t="s">
        <v>131</v>
      </c>
      <c r="E131" s="192" t="s">
        <v>132</v>
      </c>
      <c r="F131" s="193" t="s">
        <v>133</v>
      </c>
      <c r="G131" s="194" t="s">
        <v>134</v>
      </c>
      <c r="H131" s="195">
        <v>48.6</v>
      </c>
      <c r="I131" s="196"/>
      <c r="J131" s="197">
        <f>ROUND(I131*H131,2)</f>
        <v>0</v>
      </c>
      <c r="K131" s="193" t="s">
        <v>135</v>
      </c>
      <c r="L131" s="37"/>
      <c r="M131" s="198" t="s">
        <v>1</v>
      </c>
      <c r="N131" s="199" t="s">
        <v>45</v>
      </c>
      <c r="O131" s="65"/>
      <c r="P131" s="200">
        <f>O131*H131</f>
        <v>0</v>
      </c>
      <c r="Q131" s="200">
        <v>3.6900000000000002E-2</v>
      </c>
      <c r="R131" s="200">
        <f>Q131*H131</f>
        <v>1.7933400000000002</v>
      </c>
      <c r="S131" s="200">
        <v>0</v>
      </c>
      <c r="T131" s="201">
        <f>S131*H131</f>
        <v>0</v>
      </c>
      <c r="AR131" s="202" t="s">
        <v>136</v>
      </c>
      <c r="AT131" s="202" t="s">
        <v>131</v>
      </c>
      <c r="AU131" s="202" t="s">
        <v>90</v>
      </c>
      <c r="AY131" s="16" t="s">
        <v>129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88</v>
      </c>
      <c r="BK131" s="203">
        <f>ROUND(I131*H131,2)</f>
        <v>0</v>
      </c>
      <c r="BL131" s="16" t="s">
        <v>136</v>
      </c>
      <c r="BM131" s="202" t="s">
        <v>137</v>
      </c>
    </row>
    <row r="132" spans="2:65" s="12" customFormat="1" ht="10">
      <c r="B132" s="204"/>
      <c r="C132" s="205"/>
      <c r="D132" s="206" t="s">
        <v>138</v>
      </c>
      <c r="E132" s="207" t="s">
        <v>1</v>
      </c>
      <c r="F132" s="208" t="s">
        <v>139</v>
      </c>
      <c r="G132" s="205"/>
      <c r="H132" s="209">
        <v>15.5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138</v>
      </c>
      <c r="AU132" s="215" t="s">
        <v>90</v>
      </c>
      <c r="AV132" s="12" t="s">
        <v>90</v>
      </c>
      <c r="AW132" s="12" t="s">
        <v>34</v>
      </c>
      <c r="AX132" s="12" t="s">
        <v>80</v>
      </c>
      <c r="AY132" s="215" t="s">
        <v>129</v>
      </c>
    </row>
    <row r="133" spans="2:65" s="12" customFormat="1" ht="10">
      <c r="B133" s="204"/>
      <c r="C133" s="205"/>
      <c r="D133" s="206" t="s">
        <v>138</v>
      </c>
      <c r="E133" s="207" t="s">
        <v>1</v>
      </c>
      <c r="F133" s="208" t="s">
        <v>140</v>
      </c>
      <c r="G133" s="205"/>
      <c r="H133" s="209">
        <v>13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138</v>
      </c>
      <c r="AU133" s="215" t="s">
        <v>90</v>
      </c>
      <c r="AV133" s="12" t="s">
        <v>90</v>
      </c>
      <c r="AW133" s="12" t="s">
        <v>34</v>
      </c>
      <c r="AX133" s="12" t="s">
        <v>80</v>
      </c>
      <c r="AY133" s="215" t="s">
        <v>129</v>
      </c>
    </row>
    <row r="134" spans="2:65" s="13" customFormat="1" ht="10">
      <c r="B134" s="216"/>
      <c r="C134" s="217"/>
      <c r="D134" s="206" t="s">
        <v>138</v>
      </c>
      <c r="E134" s="218" t="s">
        <v>1</v>
      </c>
      <c r="F134" s="219" t="s">
        <v>141</v>
      </c>
      <c r="G134" s="217"/>
      <c r="H134" s="218" t="s">
        <v>1</v>
      </c>
      <c r="I134" s="220"/>
      <c r="J134" s="217"/>
      <c r="K134" s="217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138</v>
      </c>
      <c r="AU134" s="225" t="s">
        <v>90</v>
      </c>
      <c r="AV134" s="13" t="s">
        <v>88</v>
      </c>
      <c r="AW134" s="13" t="s">
        <v>34</v>
      </c>
      <c r="AX134" s="13" t="s">
        <v>80</v>
      </c>
      <c r="AY134" s="225" t="s">
        <v>129</v>
      </c>
    </row>
    <row r="135" spans="2:65" s="12" customFormat="1" ht="10">
      <c r="B135" s="204"/>
      <c r="C135" s="205"/>
      <c r="D135" s="206" t="s">
        <v>138</v>
      </c>
      <c r="E135" s="207" t="s">
        <v>1</v>
      </c>
      <c r="F135" s="208" t="s">
        <v>142</v>
      </c>
      <c r="G135" s="205"/>
      <c r="H135" s="209">
        <v>1.8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138</v>
      </c>
      <c r="AU135" s="215" t="s">
        <v>90</v>
      </c>
      <c r="AV135" s="12" t="s">
        <v>90</v>
      </c>
      <c r="AW135" s="12" t="s">
        <v>34</v>
      </c>
      <c r="AX135" s="12" t="s">
        <v>80</v>
      </c>
      <c r="AY135" s="215" t="s">
        <v>129</v>
      </c>
    </row>
    <row r="136" spans="2:65" s="12" customFormat="1" ht="10">
      <c r="B136" s="204"/>
      <c r="C136" s="205"/>
      <c r="D136" s="206" t="s">
        <v>138</v>
      </c>
      <c r="E136" s="207" t="s">
        <v>1</v>
      </c>
      <c r="F136" s="208" t="s">
        <v>143</v>
      </c>
      <c r="G136" s="205"/>
      <c r="H136" s="209">
        <v>18.3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138</v>
      </c>
      <c r="AU136" s="215" t="s">
        <v>90</v>
      </c>
      <c r="AV136" s="12" t="s">
        <v>90</v>
      </c>
      <c r="AW136" s="12" t="s">
        <v>34</v>
      </c>
      <c r="AX136" s="12" t="s">
        <v>80</v>
      </c>
      <c r="AY136" s="215" t="s">
        <v>129</v>
      </c>
    </row>
    <row r="137" spans="2:65" s="13" customFormat="1" ht="10">
      <c r="B137" s="216"/>
      <c r="C137" s="217"/>
      <c r="D137" s="206" t="s">
        <v>138</v>
      </c>
      <c r="E137" s="218" t="s">
        <v>1</v>
      </c>
      <c r="F137" s="219" t="s">
        <v>144</v>
      </c>
      <c r="G137" s="217"/>
      <c r="H137" s="218" t="s">
        <v>1</v>
      </c>
      <c r="I137" s="220"/>
      <c r="J137" s="217"/>
      <c r="K137" s="217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138</v>
      </c>
      <c r="AU137" s="225" t="s">
        <v>90</v>
      </c>
      <c r="AV137" s="13" t="s">
        <v>88</v>
      </c>
      <c r="AW137" s="13" t="s">
        <v>34</v>
      </c>
      <c r="AX137" s="13" t="s">
        <v>80</v>
      </c>
      <c r="AY137" s="225" t="s">
        <v>129</v>
      </c>
    </row>
    <row r="138" spans="2:65" s="14" customFormat="1" ht="10">
      <c r="B138" s="226"/>
      <c r="C138" s="227"/>
      <c r="D138" s="206" t="s">
        <v>138</v>
      </c>
      <c r="E138" s="228" t="s">
        <v>1</v>
      </c>
      <c r="F138" s="229" t="s">
        <v>145</v>
      </c>
      <c r="G138" s="227"/>
      <c r="H138" s="230">
        <v>48.6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138</v>
      </c>
      <c r="AU138" s="236" t="s">
        <v>90</v>
      </c>
      <c r="AV138" s="14" t="s">
        <v>136</v>
      </c>
      <c r="AW138" s="14" t="s">
        <v>34</v>
      </c>
      <c r="AX138" s="14" t="s">
        <v>88</v>
      </c>
      <c r="AY138" s="236" t="s">
        <v>129</v>
      </c>
    </row>
    <row r="139" spans="2:65" s="1" customFormat="1" ht="36" customHeight="1">
      <c r="B139" s="33"/>
      <c r="C139" s="191" t="s">
        <v>90</v>
      </c>
      <c r="D139" s="191" t="s">
        <v>131</v>
      </c>
      <c r="E139" s="192" t="s">
        <v>146</v>
      </c>
      <c r="F139" s="193" t="s">
        <v>147</v>
      </c>
      <c r="G139" s="194" t="s">
        <v>134</v>
      </c>
      <c r="H139" s="195">
        <v>50.295000000000002</v>
      </c>
      <c r="I139" s="196"/>
      <c r="J139" s="197">
        <f>ROUND(I139*H139,2)</f>
        <v>0</v>
      </c>
      <c r="K139" s="193" t="s">
        <v>135</v>
      </c>
      <c r="L139" s="37"/>
      <c r="M139" s="198" t="s">
        <v>1</v>
      </c>
      <c r="N139" s="199" t="s">
        <v>45</v>
      </c>
      <c r="O139" s="65"/>
      <c r="P139" s="200">
        <f>O139*H139</f>
        <v>0</v>
      </c>
      <c r="Q139" s="200">
        <v>1E-4</v>
      </c>
      <c r="R139" s="200">
        <f>Q139*H139</f>
        <v>5.0295000000000001E-3</v>
      </c>
      <c r="S139" s="200">
        <v>0</v>
      </c>
      <c r="T139" s="201">
        <f>S139*H139</f>
        <v>0</v>
      </c>
      <c r="AR139" s="202" t="s">
        <v>136</v>
      </c>
      <c r="AT139" s="202" t="s">
        <v>131</v>
      </c>
      <c r="AU139" s="202" t="s">
        <v>90</v>
      </c>
      <c r="AY139" s="16" t="s">
        <v>129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88</v>
      </c>
      <c r="BK139" s="203">
        <f>ROUND(I139*H139,2)</f>
        <v>0</v>
      </c>
      <c r="BL139" s="16" t="s">
        <v>136</v>
      </c>
      <c r="BM139" s="202" t="s">
        <v>148</v>
      </c>
    </row>
    <row r="140" spans="2:65" s="12" customFormat="1" ht="10">
      <c r="B140" s="204"/>
      <c r="C140" s="205"/>
      <c r="D140" s="206" t="s">
        <v>138</v>
      </c>
      <c r="E140" s="207" t="s">
        <v>1</v>
      </c>
      <c r="F140" s="208" t="s">
        <v>149</v>
      </c>
      <c r="G140" s="205"/>
      <c r="H140" s="209">
        <v>21.335000000000001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138</v>
      </c>
      <c r="AU140" s="215" t="s">
        <v>90</v>
      </c>
      <c r="AV140" s="12" t="s">
        <v>90</v>
      </c>
      <c r="AW140" s="12" t="s">
        <v>34</v>
      </c>
      <c r="AX140" s="12" t="s">
        <v>80</v>
      </c>
      <c r="AY140" s="215" t="s">
        <v>129</v>
      </c>
    </row>
    <row r="141" spans="2:65" s="12" customFormat="1" ht="10">
      <c r="B141" s="204"/>
      <c r="C141" s="205"/>
      <c r="D141" s="206" t="s">
        <v>138</v>
      </c>
      <c r="E141" s="207" t="s">
        <v>1</v>
      </c>
      <c r="F141" s="208" t="s">
        <v>150</v>
      </c>
      <c r="G141" s="205"/>
      <c r="H141" s="209">
        <v>24.03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138</v>
      </c>
      <c r="AU141" s="215" t="s">
        <v>90</v>
      </c>
      <c r="AV141" s="12" t="s">
        <v>90</v>
      </c>
      <c r="AW141" s="12" t="s">
        <v>34</v>
      </c>
      <c r="AX141" s="12" t="s">
        <v>80</v>
      </c>
      <c r="AY141" s="215" t="s">
        <v>129</v>
      </c>
    </row>
    <row r="142" spans="2:65" s="12" customFormat="1" ht="10">
      <c r="B142" s="204"/>
      <c r="C142" s="205"/>
      <c r="D142" s="206" t="s">
        <v>138</v>
      </c>
      <c r="E142" s="207" t="s">
        <v>1</v>
      </c>
      <c r="F142" s="208" t="s">
        <v>151</v>
      </c>
      <c r="G142" s="205"/>
      <c r="H142" s="209">
        <v>4.93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138</v>
      </c>
      <c r="AU142" s="215" t="s">
        <v>90</v>
      </c>
      <c r="AV142" s="12" t="s">
        <v>90</v>
      </c>
      <c r="AW142" s="12" t="s">
        <v>34</v>
      </c>
      <c r="AX142" s="12" t="s">
        <v>80</v>
      </c>
      <c r="AY142" s="215" t="s">
        <v>129</v>
      </c>
    </row>
    <row r="143" spans="2:65" s="14" customFormat="1" ht="10">
      <c r="B143" s="226"/>
      <c r="C143" s="227"/>
      <c r="D143" s="206" t="s">
        <v>138</v>
      </c>
      <c r="E143" s="228" t="s">
        <v>1</v>
      </c>
      <c r="F143" s="229" t="s">
        <v>145</v>
      </c>
      <c r="G143" s="227"/>
      <c r="H143" s="230">
        <v>50.295000000000002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138</v>
      </c>
      <c r="AU143" s="236" t="s">
        <v>90</v>
      </c>
      <c r="AV143" s="14" t="s">
        <v>136</v>
      </c>
      <c r="AW143" s="14" t="s">
        <v>34</v>
      </c>
      <c r="AX143" s="14" t="s">
        <v>88</v>
      </c>
      <c r="AY143" s="236" t="s">
        <v>129</v>
      </c>
    </row>
    <row r="144" spans="2:65" s="1" customFormat="1" ht="36" customHeight="1">
      <c r="B144" s="33"/>
      <c r="C144" s="191" t="s">
        <v>152</v>
      </c>
      <c r="D144" s="191" t="s">
        <v>131</v>
      </c>
      <c r="E144" s="192" t="s">
        <v>153</v>
      </c>
      <c r="F144" s="193" t="s">
        <v>154</v>
      </c>
      <c r="G144" s="194" t="s">
        <v>134</v>
      </c>
      <c r="H144" s="195">
        <v>50.295000000000002</v>
      </c>
      <c r="I144" s="196"/>
      <c r="J144" s="197">
        <f>ROUND(I144*H144,2)</f>
        <v>0</v>
      </c>
      <c r="K144" s="193" t="s">
        <v>135</v>
      </c>
      <c r="L144" s="37"/>
      <c r="M144" s="198" t="s">
        <v>1</v>
      </c>
      <c r="N144" s="199" t="s">
        <v>45</v>
      </c>
      <c r="O144" s="65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02" t="s">
        <v>136</v>
      </c>
      <c r="AT144" s="202" t="s">
        <v>131</v>
      </c>
      <c r="AU144" s="202" t="s">
        <v>90</v>
      </c>
      <c r="AY144" s="16" t="s">
        <v>129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88</v>
      </c>
      <c r="BK144" s="203">
        <f>ROUND(I144*H144,2)</f>
        <v>0</v>
      </c>
      <c r="BL144" s="16" t="s">
        <v>136</v>
      </c>
      <c r="BM144" s="202" t="s">
        <v>155</v>
      </c>
    </row>
    <row r="145" spans="2:65" s="1" customFormat="1" ht="36" customHeight="1">
      <c r="B145" s="33"/>
      <c r="C145" s="191" t="s">
        <v>136</v>
      </c>
      <c r="D145" s="191" t="s">
        <v>131</v>
      </c>
      <c r="E145" s="192" t="s">
        <v>156</v>
      </c>
      <c r="F145" s="193" t="s">
        <v>157</v>
      </c>
      <c r="G145" s="194" t="s">
        <v>158</v>
      </c>
      <c r="H145" s="195">
        <v>78.069999999999993</v>
      </c>
      <c r="I145" s="196"/>
      <c r="J145" s="197">
        <f>ROUND(I145*H145,2)</f>
        <v>0</v>
      </c>
      <c r="K145" s="193" t="s">
        <v>135</v>
      </c>
      <c r="L145" s="37"/>
      <c r="M145" s="198" t="s">
        <v>1</v>
      </c>
      <c r="N145" s="199" t="s">
        <v>45</v>
      </c>
      <c r="O145" s="65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02" t="s">
        <v>136</v>
      </c>
      <c r="AT145" s="202" t="s">
        <v>131</v>
      </c>
      <c r="AU145" s="202" t="s">
        <v>90</v>
      </c>
      <c r="AY145" s="16" t="s">
        <v>129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6" t="s">
        <v>88</v>
      </c>
      <c r="BK145" s="203">
        <f>ROUND(I145*H145,2)</f>
        <v>0</v>
      </c>
      <c r="BL145" s="16" t="s">
        <v>136</v>
      </c>
      <c r="BM145" s="202" t="s">
        <v>159</v>
      </c>
    </row>
    <row r="146" spans="2:65" s="12" customFormat="1" ht="10">
      <c r="B146" s="204"/>
      <c r="C146" s="205"/>
      <c r="D146" s="206" t="s">
        <v>138</v>
      </c>
      <c r="E146" s="207" t="s">
        <v>1</v>
      </c>
      <c r="F146" s="208" t="s">
        <v>160</v>
      </c>
      <c r="G146" s="205"/>
      <c r="H146" s="209">
        <v>356.8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138</v>
      </c>
      <c r="AU146" s="215" t="s">
        <v>90</v>
      </c>
      <c r="AV146" s="12" t="s">
        <v>90</v>
      </c>
      <c r="AW146" s="12" t="s">
        <v>34</v>
      </c>
      <c r="AX146" s="12" t="s">
        <v>80</v>
      </c>
      <c r="AY146" s="215" t="s">
        <v>129</v>
      </c>
    </row>
    <row r="147" spans="2:65" s="12" customFormat="1" ht="10">
      <c r="B147" s="204"/>
      <c r="C147" s="205"/>
      <c r="D147" s="206" t="s">
        <v>138</v>
      </c>
      <c r="E147" s="207" t="s">
        <v>1</v>
      </c>
      <c r="F147" s="208" t="s">
        <v>161</v>
      </c>
      <c r="G147" s="205"/>
      <c r="H147" s="209">
        <v>3.12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138</v>
      </c>
      <c r="AU147" s="215" t="s">
        <v>90</v>
      </c>
      <c r="AV147" s="12" t="s">
        <v>90</v>
      </c>
      <c r="AW147" s="12" t="s">
        <v>34</v>
      </c>
      <c r="AX147" s="12" t="s">
        <v>80</v>
      </c>
      <c r="AY147" s="215" t="s">
        <v>129</v>
      </c>
    </row>
    <row r="148" spans="2:65" s="12" customFormat="1" ht="10">
      <c r="B148" s="204"/>
      <c r="C148" s="205"/>
      <c r="D148" s="206" t="s">
        <v>138</v>
      </c>
      <c r="E148" s="207" t="s">
        <v>1</v>
      </c>
      <c r="F148" s="208" t="s">
        <v>162</v>
      </c>
      <c r="G148" s="205"/>
      <c r="H148" s="209">
        <v>30.431999999999999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138</v>
      </c>
      <c r="AU148" s="215" t="s">
        <v>90</v>
      </c>
      <c r="AV148" s="12" t="s">
        <v>90</v>
      </c>
      <c r="AW148" s="12" t="s">
        <v>34</v>
      </c>
      <c r="AX148" s="12" t="s">
        <v>80</v>
      </c>
      <c r="AY148" s="215" t="s">
        <v>129</v>
      </c>
    </row>
    <row r="149" spans="2:65" s="14" customFormat="1" ht="10">
      <c r="B149" s="226"/>
      <c r="C149" s="227"/>
      <c r="D149" s="206" t="s">
        <v>138</v>
      </c>
      <c r="E149" s="228" t="s">
        <v>1</v>
      </c>
      <c r="F149" s="229" t="s">
        <v>163</v>
      </c>
      <c r="G149" s="227"/>
      <c r="H149" s="230">
        <v>390.35200000000003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138</v>
      </c>
      <c r="AU149" s="236" t="s">
        <v>90</v>
      </c>
      <c r="AV149" s="14" t="s">
        <v>136</v>
      </c>
      <c r="AW149" s="14" t="s">
        <v>34</v>
      </c>
      <c r="AX149" s="14" t="s">
        <v>88</v>
      </c>
      <c r="AY149" s="236" t="s">
        <v>129</v>
      </c>
    </row>
    <row r="150" spans="2:65" s="12" customFormat="1" ht="10">
      <c r="B150" s="204"/>
      <c r="C150" s="205"/>
      <c r="D150" s="206" t="s">
        <v>138</v>
      </c>
      <c r="E150" s="205"/>
      <c r="F150" s="208" t="s">
        <v>164</v>
      </c>
      <c r="G150" s="205"/>
      <c r="H150" s="209">
        <v>78.069999999999993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138</v>
      </c>
      <c r="AU150" s="215" t="s">
        <v>90</v>
      </c>
      <c r="AV150" s="12" t="s">
        <v>90</v>
      </c>
      <c r="AW150" s="12" t="s">
        <v>4</v>
      </c>
      <c r="AX150" s="12" t="s">
        <v>88</v>
      </c>
      <c r="AY150" s="215" t="s">
        <v>129</v>
      </c>
    </row>
    <row r="151" spans="2:65" s="1" customFormat="1" ht="48" customHeight="1">
      <c r="B151" s="33"/>
      <c r="C151" s="191" t="s">
        <v>165</v>
      </c>
      <c r="D151" s="191" t="s">
        <v>131</v>
      </c>
      <c r="E151" s="192" t="s">
        <v>166</v>
      </c>
      <c r="F151" s="193" t="s">
        <v>167</v>
      </c>
      <c r="G151" s="194" t="s">
        <v>158</v>
      </c>
      <c r="H151" s="195">
        <v>178.4</v>
      </c>
      <c r="I151" s="196"/>
      <c r="J151" s="197">
        <f>ROUND(I151*H151,2)</f>
        <v>0</v>
      </c>
      <c r="K151" s="193" t="s">
        <v>135</v>
      </c>
      <c r="L151" s="37"/>
      <c r="M151" s="198" t="s">
        <v>1</v>
      </c>
      <c r="N151" s="199" t="s">
        <v>45</v>
      </c>
      <c r="O151" s="65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02" t="s">
        <v>136</v>
      </c>
      <c r="AT151" s="202" t="s">
        <v>131</v>
      </c>
      <c r="AU151" s="202" t="s">
        <v>90</v>
      </c>
      <c r="AY151" s="16" t="s">
        <v>129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6" t="s">
        <v>88</v>
      </c>
      <c r="BK151" s="203">
        <f>ROUND(I151*H151,2)</f>
        <v>0</v>
      </c>
      <c r="BL151" s="16" t="s">
        <v>136</v>
      </c>
      <c r="BM151" s="202" t="s">
        <v>168</v>
      </c>
    </row>
    <row r="152" spans="2:65" s="12" customFormat="1" ht="10">
      <c r="B152" s="204"/>
      <c r="C152" s="205"/>
      <c r="D152" s="206" t="s">
        <v>138</v>
      </c>
      <c r="E152" s="207" t="s">
        <v>1</v>
      </c>
      <c r="F152" s="208" t="s">
        <v>169</v>
      </c>
      <c r="G152" s="205"/>
      <c r="H152" s="209">
        <v>149.93600000000001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138</v>
      </c>
      <c r="AU152" s="215" t="s">
        <v>90</v>
      </c>
      <c r="AV152" s="12" t="s">
        <v>90</v>
      </c>
      <c r="AW152" s="12" t="s">
        <v>34</v>
      </c>
      <c r="AX152" s="12" t="s">
        <v>80</v>
      </c>
      <c r="AY152" s="215" t="s">
        <v>129</v>
      </c>
    </row>
    <row r="153" spans="2:65" s="12" customFormat="1" ht="10">
      <c r="B153" s="204"/>
      <c r="C153" s="205"/>
      <c r="D153" s="206" t="s">
        <v>138</v>
      </c>
      <c r="E153" s="207" t="s">
        <v>1</v>
      </c>
      <c r="F153" s="208" t="s">
        <v>170</v>
      </c>
      <c r="G153" s="205"/>
      <c r="H153" s="209">
        <v>41.89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138</v>
      </c>
      <c r="AU153" s="215" t="s">
        <v>90</v>
      </c>
      <c r="AV153" s="12" t="s">
        <v>90</v>
      </c>
      <c r="AW153" s="12" t="s">
        <v>34</v>
      </c>
      <c r="AX153" s="12" t="s">
        <v>80</v>
      </c>
      <c r="AY153" s="215" t="s">
        <v>129</v>
      </c>
    </row>
    <row r="154" spans="2:65" s="13" customFormat="1" ht="10">
      <c r="B154" s="216"/>
      <c r="C154" s="217"/>
      <c r="D154" s="206" t="s">
        <v>138</v>
      </c>
      <c r="E154" s="218" t="s">
        <v>1</v>
      </c>
      <c r="F154" s="219" t="s">
        <v>171</v>
      </c>
      <c r="G154" s="217"/>
      <c r="H154" s="218" t="s">
        <v>1</v>
      </c>
      <c r="I154" s="220"/>
      <c r="J154" s="217"/>
      <c r="K154" s="217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138</v>
      </c>
      <c r="AU154" s="225" t="s">
        <v>90</v>
      </c>
      <c r="AV154" s="13" t="s">
        <v>88</v>
      </c>
      <c r="AW154" s="13" t="s">
        <v>34</v>
      </c>
      <c r="AX154" s="13" t="s">
        <v>80</v>
      </c>
      <c r="AY154" s="225" t="s">
        <v>129</v>
      </c>
    </row>
    <row r="155" spans="2:65" s="12" customFormat="1" ht="10">
      <c r="B155" s="204"/>
      <c r="C155" s="205"/>
      <c r="D155" s="206" t="s">
        <v>138</v>
      </c>
      <c r="E155" s="207" t="s">
        <v>1</v>
      </c>
      <c r="F155" s="208" t="s">
        <v>172</v>
      </c>
      <c r="G155" s="205"/>
      <c r="H155" s="209">
        <v>67.369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138</v>
      </c>
      <c r="AU155" s="215" t="s">
        <v>90</v>
      </c>
      <c r="AV155" s="12" t="s">
        <v>90</v>
      </c>
      <c r="AW155" s="12" t="s">
        <v>34</v>
      </c>
      <c r="AX155" s="12" t="s">
        <v>80</v>
      </c>
      <c r="AY155" s="215" t="s">
        <v>129</v>
      </c>
    </row>
    <row r="156" spans="2:65" s="12" customFormat="1" ht="20">
      <c r="B156" s="204"/>
      <c r="C156" s="205"/>
      <c r="D156" s="206" t="s">
        <v>138</v>
      </c>
      <c r="E156" s="207" t="s">
        <v>1</v>
      </c>
      <c r="F156" s="208" t="s">
        <v>173</v>
      </c>
      <c r="G156" s="205"/>
      <c r="H156" s="209">
        <v>29.27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138</v>
      </c>
      <c r="AU156" s="215" t="s">
        <v>90</v>
      </c>
      <c r="AV156" s="12" t="s">
        <v>90</v>
      </c>
      <c r="AW156" s="12" t="s">
        <v>34</v>
      </c>
      <c r="AX156" s="12" t="s">
        <v>80</v>
      </c>
      <c r="AY156" s="215" t="s">
        <v>129</v>
      </c>
    </row>
    <row r="157" spans="2:65" s="13" customFormat="1" ht="10">
      <c r="B157" s="216"/>
      <c r="C157" s="217"/>
      <c r="D157" s="206" t="s">
        <v>138</v>
      </c>
      <c r="E157" s="218" t="s">
        <v>1</v>
      </c>
      <c r="F157" s="219" t="s">
        <v>174</v>
      </c>
      <c r="G157" s="217"/>
      <c r="H157" s="218" t="s">
        <v>1</v>
      </c>
      <c r="I157" s="220"/>
      <c r="J157" s="217"/>
      <c r="K157" s="217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138</v>
      </c>
      <c r="AU157" s="225" t="s">
        <v>90</v>
      </c>
      <c r="AV157" s="13" t="s">
        <v>88</v>
      </c>
      <c r="AW157" s="13" t="s">
        <v>34</v>
      </c>
      <c r="AX157" s="13" t="s">
        <v>80</v>
      </c>
      <c r="AY157" s="225" t="s">
        <v>129</v>
      </c>
    </row>
    <row r="158" spans="2:65" s="12" customFormat="1" ht="20">
      <c r="B158" s="204"/>
      <c r="C158" s="205"/>
      <c r="D158" s="206" t="s">
        <v>138</v>
      </c>
      <c r="E158" s="207" t="s">
        <v>1</v>
      </c>
      <c r="F158" s="208" t="s">
        <v>175</v>
      </c>
      <c r="G158" s="205"/>
      <c r="H158" s="209">
        <v>48.069000000000003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138</v>
      </c>
      <c r="AU158" s="215" t="s">
        <v>90</v>
      </c>
      <c r="AV158" s="12" t="s">
        <v>90</v>
      </c>
      <c r="AW158" s="12" t="s">
        <v>34</v>
      </c>
      <c r="AX158" s="12" t="s">
        <v>80</v>
      </c>
      <c r="AY158" s="215" t="s">
        <v>129</v>
      </c>
    </row>
    <row r="159" spans="2:65" s="12" customFormat="1" ht="10">
      <c r="B159" s="204"/>
      <c r="C159" s="205"/>
      <c r="D159" s="206" t="s">
        <v>138</v>
      </c>
      <c r="E159" s="207" t="s">
        <v>1</v>
      </c>
      <c r="F159" s="208" t="s">
        <v>176</v>
      </c>
      <c r="G159" s="205"/>
      <c r="H159" s="209">
        <v>20.265999999999998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138</v>
      </c>
      <c r="AU159" s="215" t="s">
        <v>90</v>
      </c>
      <c r="AV159" s="12" t="s">
        <v>90</v>
      </c>
      <c r="AW159" s="12" t="s">
        <v>34</v>
      </c>
      <c r="AX159" s="12" t="s">
        <v>80</v>
      </c>
      <c r="AY159" s="215" t="s">
        <v>129</v>
      </c>
    </row>
    <row r="160" spans="2:65" s="13" customFormat="1" ht="10">
      <c r="B160" s="216"/>
      <c r="C160" s="217"/>
      <c r="D160" s="206" t="s">
        <v>138</v>
      </c>
      <c r="E160" s="218" t="s">
        <v>1</v>
      </c>
      <c r="F160" s="219" t="s">
        <v>177</v>
      </c>
      <c r="G160" s="217"/>
      <c r="H160" s="218" t="s">
        <v>1</v>
      </c>
      <c r="I160" s="220"/>
      <c r="J160" s="217"/>
      <c r="K160" s="217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138</v>
      </c>
      <c r="AU160" s="225" t="s">
        <v>90</v>
      </c>
      <c r="AV160" s="13" t="s">
        <v>88</v>
      </c>
      <c r="AW160" s="13" t="s">
        <v>34</v>
      </c>
      <c r="AX160" s="13" t="s">
        <v>80</v>
      </c>
      <c r="AY160" s="225" t="s">
        <v>129</v>
      </c>
    </row>
    <row r="161" spans="2:65" s="14" customFormat="1" ht="10">
      <c r="B161" s="226"/>
      <c r="C161" s="227"/>
      <c r="D161" s="206" t="s">
        <v>138</v>
      </c>
      <c r="E161" s="228" t="s">
        <v>1</v>
      </c>
      <c r="F161" s="229" t="s">
        <v>178</v>
      </c>
      <c r="G161" s="227"/>
      <c r="H161" s="230">
        <v>356.80000000000007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AT161" s="236" t="s">
        <v>138</v>
      </c>
      <c r="AU161" s="236" t="s">
        <v>90</v>
      </c>
      <c r="AV161" s="14" t="s">
        <v>136</v>
      </c>
      <c r="AW161" s="14" t="s">
        <v>34</v>
      </c>
      <c r="AX161" s="14" t="s">
        <v>88</v>
      </c>
      <c r="AY161" s="236" t="s">
        <v>129</v>
      </c>
    </row>
    <row r="162" spans="2:65" s="12" customFormat="1" ht="10">
      <c r="B162" s="204"/>
      <c r="C162" s="205"/>
      <c r="D162" s="206" t="s">
        <v>138</v>
      </c>
      <c r="E162" s="205"/>
      <c r="F162" s="208" t="s">
        <v>179</v>
      </c>
      <c r="G162" s="205"/>
      <c r="H162" s="209">
        <v>178.4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138</v>
      </c>
      <c r="AU162" s="215" t="s">
        <v>90</v>
      </c>
      <c r="AV162" s="12" t="s">
        <v>90</v>
      </c>
      <c r="AW162" s="12" t="s">
        <v>4</v>
      </c>
      <c r="AX162" s="12" t="s">
        <v>88</v>
      </c>
      <c r="AY162" s="215" t="s">
        <v>129</v>
      </c>
    </row>
    <row r="163" spans="2:65" s="1" customFormat="1" ht="48" customHeight="1">
      <c r="B163" s="33"/>
      <c r="C163" s="191" t="s">
        <v>180</v>
      </c>
      <c r="D163" s="191" t="s">
        <v>131</v>
      </c>
      <c r="E163" s="192" t="s">
        <v>181</v>
      </c>
      <c r="F163" s="193" t="s">
        <v>182</v>
      </c>
      <c r="G163" s="194" t="s">
        <v>158</v>
      </c>
      <c r="H163" s="195">
        <v>89.2</v>
      </c>
      <c r="I163" s="196"/>
      <c r="J163" s="197">
        <f>ROUND(I163*H163,2)</f>
        <v>0</v>
      </c>
      <c r="K163" s="193" t="s">
        <v>135</v>
      </c>
      <c r="L163" s="37"/>
      <c r="M163" s="198" t="s">
        <v>1</v>
      </c>
      <c r="N163" s="199" t="s">
        <v>45</v>
      </c>
      <c r="O163" s="65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02" t="s">
        <v>136</v>
      </c>
      <c r="AT163" s="202" t="s">
        <v>131</v>
      </c>
      <c r="AU163" s="202" t="s">
        <v>90</v>
      </c>
      <c r="AY163" s="16" t="s">
        <v>129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6" t="s">
        <v>88</v>
      </c>
      <c r="BK163" s="203">
        <f>ROUND(I163*H163,2)</f>
        <v>0</v>
      </c>
      <c r="BL163" s="16" t="s">
        <v>136</v>
      </c>
      <c r="BM163" s="202" t="s">
        <v>183</v>
      </c>
    </row>
    <row r="164" spans="2:65" s="12" customFormat="1" ht="10">
      <c r="B164" s="204"/>
      <c r="C164" s="205"/>
      <c r="D164" s="206" t="s">
        <v>138</v>
      </c>
      <c r="E164" s="205"/>
      <c r="F164" s="208" t="s">
        <v>184</v>
      </c>
      <c r="G164" s="205"/>
      <c r="H164" s="209">
        <v>89.2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138</v>
      </c>
      <c r="AU164" s="215" t="s">
        <v>90</v>
      </c>
      <c r="AV164" s="12" t="s">
        <v>90</v>
      </c>
      <c r="AW164" s="12" t="s">
        <v>4</v>
      </c>
      <c r="AX164" s="12" t="s">
        <v>88</v>
      </c>
      <c r="AY164" s="215" t="s">
        <v>129</v>
      </c>
    </row>
    <row r="165" spans="2:65" s="1" customFormat="1" ht="48" customHeight="1">
      <c r="B165" s="33"/>
      <c r="C165" s="191" t="s">
        <v>185</v>
      </c>
      <c r="D165" s="191" t="s">
        <v>131</v>
      </c>
      <c r="E165" s="192" t="s">
        <v>186</v>
      </c>
      <c r="F165" s="193" t="s">
        <v>187</v>
      </c>
      <c r="G165" s="194" t="s">
        <v>158</v>
      </c>
      <c r="H165" s="195">
        <v>178.4</v>
      </c>
      <c r="I165" s="196"/>
      <c r="J165" s="197">
        <f>ROUND(I165*H165,2)</f>
        <v>0</v>
      </c>
      <c r="K165" s="193" t="s">
        <v>135</v>
      </c>
      <c r="L165" s="37"/>
      <c r="M165" s="198" t="s">
        <v>1</v>
      </c>
      <c r="N165" s="199" t="s">
        <v>45</v>
      </c>
      <c r="O165" s="65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AR165" s="202" t="s">
        <v>136</v>
      </c>
      <c r="AT165" s="202" t="s">
        <v>131</v>
      </c>
      <c r="AU165" s="202" t="s">
        <v>90</v>
      </c>
      <c r="AY165" s="16" t="s">
        <v>129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6" t="s">
        <v>88</v>
      </c>
      <c r="BK165" s="203">
        <f>ROUND(I165*H165,2)</f>
        <v>0</v>
      </c>
      <c r="BL165" s="16" t="s">
        <v>136</v>
      </c>
      <c r="BM165" s="202" t="s">
        <v>188</v>
      </c>
    </row>
    <row r="166" spans="2:65" s="12" customFormat="1" ht="10">
      <c r="B166" s="204"/>
      <c r="C166" s="205"/>
      <c r="D166" s="206" t="s">
        <v>138</v>
      </c>
      <c r="E166" s="205"/>
      <c r="F166" s="208" t="s">
        <v>179</v>
      </c>
      <c r="G166" s="205"/>
      <c r="H166" s="209">
        <v>178.4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138</v>
      </c>
      <c r="AU166" s="215" t="s">
        <v>90</v>
      </c>
      <c r="AV166" s="12" t="s">
        <v>90</v>
      </c>
      <c r="AW166" s="12" t="s">
        <v>4</v>
      </c>
      <c r="AX166" s="12" t="s">
        <v>88</v>
      </c>
      <c r="AY166" s="215" t="s">
        <v>129</v>
      </c>
    </row>
    <row r="167" spans="2:65" s="1" customFormat="1" ht="48" customHeight="1">
      <c r="B167" s="33"/>
      <c r="C167" s="191" t="s">
        <v>189</v>
      </c>
      <c r="D167" s="191" t="s">
        <v>131</v>
      </c>
      <c r="E167" s="192" t="s">
        <v>190</v>
      </c>
      <c r="F167" s="193" t="s">
        <v>191</v>
      </c>
      <c r="G167" s="194" t="s">
        <v>158</v>
      </c>
      <c r="H167" s="195">
        <v>89.2</v>
      </c>
      <c r="I167" s="196"/>
      <c r="J167" s="197">
        <f>ROUND(I167*H167,2)</f>
        <v>0</v>
      </c>
      <c r="K167" s="193" t="s">
        <v>135</v>
      </c>
      <c r="L167" s="37"/>
      <c r="M167" s="198" t="s">
        <v>1</v>
      </c>
      <c r="N167" s="199" t="s">
        <v>45</v>
      </c>
      <c r="O167" s="65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02" t="s">
        <v>136</v>
      </c>
      <c r="AT167" s="202" t="s">
        <v>131</v>
      </c>
      <c r="AU167" s="202" t="s">
        <v>90</v>
      </c>
      <c r="AY167" s="16" t="s">
        <v>129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6" t="s">
        <v>88</v>
      </c>
      <c r="BK167" s="203">
        <f>ROUND(I167*H167,2)</f>
        <v>0</v>
      </c>
      <c r="BL167" s="16" t="s">
        <v>136</v>
      </c>
      <c r="BM167" s="202" t="s">
        <v>192</v>
      </c>
    </row>
    <row r="168" spans="2:65" s="12" customFormat="1" ht="10">
      <c r="B168" s="204"/>
      <c r="C168" s="205"/>
      <c r="D168" s="206" t="s">
        <v>138</v>
      </c>
      <c r="E168" s="205"/>
      <c r="F168" s="208" t="s">
        <v>193</v>
      </c>
      <c r="G168" s="205"/>
      <c r="H168" s="209">
        <v>89.2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138</v>
      </c>
      <c r="AU168" s="215" t="s">
        <v>90</v>
      </c>
      <c r="AV168" s="12" t="s">
        <v>90</v>
      </c>
      <c r="AW168" s="12" t="s">
        <v>4</v>
      </c>
      <c r="AX168" s="12" t="s">
        <v>88</v>
      </c>
      <c r="AY168" s="215" t="s">
        <v>129</v>
      </c>
    </row>
    <row r="169" spans="2:65" s="1" customFormat="1" ht="36" customHeight="1">
      <c r="B169" s="33"/>
      <c r="C169" s="191" t="s">
        <v>194</v>
      </c>
      <c r="D169" s="191" t="s">
        <v>131</v>
      </c>
      <c r="E169" s="192" t="s">
        <v>195</v>
      </c>
      <c r="F169" s="193" t="s">
        <v>196</v>
      </c>
      <c r="G169" s="194" t="s">
        <v>158</v>
      </c>
      <c r="H169" s="195">
        <v>1.56</v>
      </c>
      <c r="I169" s="196"/>
      <c r="J169" s="197">
        <f>ROUND(I169*H169,2)</f>
        <v>0</v>
      </c>
      <c r="K169" s="193" t="s">
        <v>135</v>
      </c>
      <c r="L169" s="37"/>
      <c r="M169" s="198" t="s">
        <v>1</v>
      </c>
      <c r="N169" s="199" t="s">
        <v>45</v>
      </c>
      <c r="O169" s="65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02" t="s">
        <v>136</v>
      </c>
      <c r="AT169" s="202" t="s">
        <v>131</v>
      </c>
      <c r="AU169" s="202" t="s">
        <v>90</v>
      </c>
      <c r="AY169" s="16" t="s">
        <v>129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88</v>
      </c>
      <c r="BK169" s="203">
        <f>ROUND(I169*H169,2)</f>
        <v>0</v>
      </c>
      <c r="BL169" s="16" t="s">
        <v>136</v>
      </c>
      <c r="BM169" s="202" t="s">
        <v>197</v>
      </c>
    </row>
    <row r="170" spans="2:65" s="12" customFormat="1" ht="10">
      <c r="B170" s="204"/>
      <c r="C170" s="205"/>
      <c r="D170" s="206" t="s">
        <v>138</v>
      </c>
      <c r="E170" s="207" t="s">
        <v>1</v>
      </c>
      <c r="F170" s="208" t="s">
        <v>198</v>
      </c>
      <c r="G170" s="205"/>
      <c r="H170" s="209">
        <v>1.56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138</v>
      </c>
      <c r="AU170" s="215" t="s">
        <v>90</v>
      </c>
      <c r="AV170" s="12" t="s">
        <v>90</v>
      </c>
      <c r="AW170" s="12" t="s">
        <v>34</v>
      </c>
      <c r="AX170" s="12" t="s">
        <v>80</v>
      </c>
      <c r="AY170" s="215" t="s">
        <v>129</v>
      </c>
    </row>
    <row r="171" spans="2:65" s="12" customFormat="1" ht="10">
      <c r="B171" s="204"/>
      <c r="C171" s="205"/>
      <c r="D171" s="206" t="s">
        <v>138</v>
      </c>
      <c r="E171" s="207" t="s">
        <v>1</v>
      </c>
      <c r="F171" s="208" t="s">
        <v>199</v>
      </c>
      <c r="G171" s="205"/>
      <c r="H171" s="209">
        <v>1.56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138</v>
      </c>
      <c r="AU171" s="215" t="s">
        <v>90</v>
      </c>
      <c r="AV171" s="12" t="s">
        <v>90</v>
      </c>
      <c r="AW171" s="12" t="s">
        <v>34</v>
      </c>
      <c r="AX171" s="12" t="s">
        <v>80</v>
      </c>
      <c r="AY171" s="215" t="s">
        <v>129</v>
      </c>
    </row>
    <row r="172" spans="2:65" s="14" customFormat="1" ht="10">
      <c r="B172" s="226"/>
      <c r="C172" s="227"/>
      <c r="D172" s="206" t="s">
        <v>138</v>
      </c>
      <c r="E172" s="228" t="s">
        <v>1</v>
      </c>
      <c r="F172" s="229" t="s">
        <v>178</v>
      </c>
      <c r="G172" s="227"/>
      <c r="H172" s="230">
        <v>3.12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138</v>
      </c>
      <c r="AU172" s="236" t="s">
        <v>90</v>
      </c>
      <c r="AV172" s="14" t="s">
        <v>136</v>
      </c>
      <c r="AW172" s="14" t="s">
        <v>34</v>
      </c>
      <c r="AX172" s="14" t="s">
        <v>88</v>
      </c>
      <c r="AY172" s="236" t="s">
        <v>129</v>
      </c>
    </row>
    <row r="173" spans="2:65" s="12" customFormat="1" ht="10">
      <c r="B173" s="204"/>
      <c r="C173" s="205"/>
      <c r="D173" s="206" t="s">
        <v>138</v>
      </c>
      <c r="E173" s="205"/>
      <c r="F173" s="208" t="s">
        <v>200</v>
      </c>
      <c r="G173" s="205"/>
      <c r="H173" s="209">
        <v>1.56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138</v>
      </c>
      <c r="AU173" s="215" t="s">
        <v>90</v>
      </c>
      <c r="AV173" s="12" t="s">
        <v>90</v>
      </c>
      <c r="AW173" s="12" t="s">
        <v>4</v>
      </c>
      <c r="AX173" s="12" t="s">
        <v>88</v>
      </c>
      <c r="AY173" s="215" t="s">
        <v>129</v>
      </c>
    </row>
    <row r="174" spans="2:65" s="1" customFormat="1" ht="48" customHeight="1">
      <c r="B174" s="33"/>
      <c r="C174" s="191" t="s">
        <v>201</v>
      </c>
      <c r="D174" s="191" t="s">
        <v>131</v>
      </c>
      <c r="E174" s="192" t="s">
        <v>202</v>
      </c>
      <c r="F174" s="193" t="s">
        <v>203</v>
      </c>
      <c r="G174" s="194" t="s">
        <v>158</v>
      </c>
      <c r="H174" s="195">
        <v>0.78</v>
      </c>
      <c r="I174" s="196"/>
      <c r="J174" s="197">
        <f>ROUND(I174*H174,2)</f>
        <v>0</v>
      </c>
      <c r="K174" s="193" t="s">
        <v>135</v>
      </c>
      <c r="L174" s="37"/>
      <c r="M174" s="198" t="s">
        <v>1</v>
      </c>
      <c r="N174" s="199" t="s">
        <v>45</v>
      </c>
      <c r="O174" s="65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02" t="s">
        <v>136</v>
      </c>
      <c r="AT174" s="202" t="s">
        <v>131</v>
      </c>
      <c r="AU174" s="202" t="s">
        <v>90</v>
      </c>
      <c r="AY174" s="16" t="s">
        <v>129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6" t="s">
        <v>88</v>
      </c>
      <c r="BK174" s="203">
        <f>ROUND(I174*H174,2)</f>
        <v>0</v>
      </c>
      <c r="BL174" s="16" t="s">
        <v>136</v>
      </c>
      <c r="BM174" s="202" t="s">
        <v>204</v>
      </c>
    </row>
    <row r="175" spans="2:65" s="12" customFormat="1" ht="10">
      <c r="B175" s="204"/>
      <c r="C175" s="205"/>
      <c r="D175" s="206" t="s">
        <v>138</v>
      </c>
      <c r="E175" s="205"/>
      <c r="F175" s="208" t="s">
        <v>205</v>
      </c>
      <c r="G175" s="205"/>
      <c r="H175" s="209">
        <v>0.78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138</v>
      </c>
      <c r="AU175" s="215" t="s">
        <v>90</v>
      </c>
      <c r="AV175" s="12" t="s">
        <v>90</v>
      </c>
      <c r="AW175" s="12" t="s">
        <v>4</v>
      </c>
      <c r="AX175" s="12" t="s">
        <v>88</v>
      </c>
      <c r="AY175" s="215" t="s">
        <v>129</v>
      </c>
    </row>
    <row r="176" spans="2:65" s="1" customFormat="1" ht="36" customHeight="1">
      <c r="B176" s="33"/>
      <c r="C176" s="191" t="s">
        <v>206</v>
      </c>
      <c r="D176" s="191" t="s">
        <v>131</v>
      </c>
      <c r="E176" s="192" t="s">
        <v>207</v>
      </c>
      <c r="F176" s="193" t="s">
        <v>208</v>
      </c>
      <c r="G176" s="194" t="s">
        <v>158</v>
      </c>
      <c r="H176" s="195">
        <v>15.215999999999999</v>
      </c>
      <c r="I176" s="196"/>
      <c r="J176" s="197">
        <f>ROUND(I176*H176,2)</f>
        <v>0</v>
      </c>
      <c r="K176" s="193" t="s">
        <v>135</v>
      </c>
      <c r="L176" s="37"/>
      <c r="M176" s="198" t="s">
        <v>1</v>
      </c>
      <c r="N176" s="199" t="s">
        <v>45</v>
      </c>
      <c r="O176" s="65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AR176" s="202" t="s">
        <v>136</v>
      </c>
      <c r="AT176" s="202" t="s">
        <v>131</v>
      </c>
      <c r="AU176" s="202" t="s">
        <v>90</v>
      </c>
      <c r="AY176" s="16" t="s">
        <v>129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6" t="s">
        <v>88</v>
      </c>
      <c r="BK176" s="203">
        <f>ROUND(I176*H176,2)</f>
        <v>0</v>
      </c>
      <c r="BL176" s="16" t="s">
        <v>136</v>
      </c>
      <c r="BM176" s="202" t="s">
        <v>209</v>
      </c>
    </row>
    <row r="177" spans="2:65" s="12" customFormat="1" ht="10">
      <c r="B177" s="204"/>
      <c r="C177" s="205"/>
      <c r="D177" s="206" t="s">
        <v>138</v>
      </c>
      <c r="E177" s="207" t="s">
        <v>1</v>
      </c>
      <c r="F177" s="208" t="s">
        <v>210</v>
      </c>
      <c r="G177" s="205"/>
      <c r="H177" s="209">
        <v>16.283000000000001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138</v>
      </c>
      <c r="AU177" s="215" t="s">
        <v>90</v>
      </c>
      <c r="AV177" s="12" t="s">
        <v>90</v>
      </c>
      <c r="AW177" s="12" t="s">
        <v>34</v>
      </c>
      <c r="AX177" s="12" t="s">
        <v>80</v>
      </c>
      <c r="AY177" s="215" t="s">
        <v>129</v>
      </c>
    </row>
    <row r="178" spans="2:65" s="12" customFormat="1" ht="10">
      <c r="B178" s="204"/>
      <c r="C178" s="205"/>
      <c r="D178" s="206" t="s">
        <v>138</v>
      </c>
      <c r="E178" s="207" t="s">
        <v>1</v>
      </c>
      <c r="F178" s="208" t="s">
        <v>211</v>
      </c>
      <c r="G178" s="205"/>
      <c r="H178" s="209">
        <v>14.148999999999999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138</v>
      </c>
      <c r="AU178" s="215" t="s">
        <v>90</v>
      </c>
      <c r="AV178" s="12" t="s">
        <v>90</v>
      </c>
      <c r="AW178" s="12" t="s">
        <v>34</v>
      </c>
      <c r="AX178" s="12" t="s">
        <v>80</v>
      </c>
      <c r="AY178" s="215" t="s">
        <v>129</v>
      </c>
    </row>
    <row r="179" spans="2:65" s="13" customFormat="1" ht="10">
      <c r="B179" s="216"/>
      <c r="C179" s="217"/>
      <c r="D179" s="206" t="s">
        <v>138</v>
      </c>
      <c r="E179" s="218" t="s">
        <v>1</v>
      </c>
      <c r="F179" s="219" t="s">
        <v>174</v>
      </c>
      <c r="G179" s="217"/>
      <c r="H179" s="218" t="s">
        <v>1</v>
      </c>
      <c r="I179" s="220"/>
      <c r="J179" s="217"/>
      <c r="K179" s="217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138</v>
      </c>
      <c r="AU179" s="225" t="s">
        <v>90</v>
      </c>
      <c r="AV179" s="13" t="s">
        <v>88</v>
      </c>
      <c r="AW179" s="13" t="s">
        <v>34</v>
      </c>
      <c r="AX179" s="13" t="s">
        <v>80</v>
      </c>
      <c r="AY179" s="225" t="s">
        <v>129</v>
      </c>
    </row>
    <row r="180" spans="2:65" s="14" customFormat="1" ht="10">
      <c r="B180" s="226"/>
      <c r="C180" s="227"/>
      <c r="D180" s="206" t="s">
        <v>138</v>
      </c>
      <c r="E180" s="228" t="s">
        <v>1</v>
      </c>
      <c r="F180" s="229" t="s">
        <v>178</v>
      </c>
      <c r="G180" s="227"/>
      <c r="H180" s="230">
        <v>30.432000000000002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138</v>
      </c>
      <c r="AU180" s="236" t="s">
        <v>90</v>
      </c>
      <c r="AV180" s="14" t="s">
        <v>136</v>
      </c>
      <c r="AW180" s="14" t="s">
        <v>34</v>
      </c>
      <c r="AX180" s="14" t="s">
        <v>88</v>
      </c>
      <c r="AY180" s="236" t="s">
        <v>129</v>
      </c>
    </row>
    <row r="181" spans="2:65" s="12" customFormat="1" ht="10">
      <c r="B181" s="204"/>
      <c r="C181" s="205"/>
      <c r="D181" s="206" t="s">
        <v>138</v>
      </c>
      <c r="E181" s="205"/>
      <c r="F181" s="208" t="s">
        <v>212</v>
      </c>
      <c r="G181" s="205"/>
      <c r="H181" s="209">
        <v>15.215999999999999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138</v>
      </c>
      <c r="AU181" s="215" t="s">
        <v>90</v>
      </c>
      <c r="AV181" s="12" t="s">
        <v>90</v>
      </c>
      <c r="AW181" s="12" t="s">
        <v>4</v>
      </c>
      <c r="AX181" s="12" t="s">
        <v>88</v>
      </c>
      <c r="AY181" s="215" t="s">
        <v>129</v>
      </c>
    </row>
    <row r="182" spans="2:65" s="1" customFormat="1" ht="48" customHeight="1">
      <c r="B182" s="33"/>
      <c r="C182" s="191" t="s">
        <v>213</v>
      </c>
      <c r="D182" s="191" t="s">
        <v>131</v>
      </c>
      <c r="E182" s="192" t="s">
        <v>214</v>
      </c>
      <c r="F182" s="193" t="s">
        <v>215</v>
      </c>
      <c r="G182" s="194" t="s">
        <v>158</v>
      </c>
      <c r="H182" s="195">
        <v>7.6079999999999997</v>
      </c>
      <c r="I182" s="196"/>
      <c r="J182" s="197">
        <f>ROUND(I182*H182,2)</f>
        <v>0</v>
      </c>
      <c r="K182" s="193" t="s">
        <v>135</v>
      </c>
      <c r="L182" s="37"/>
      <c r="M182" s="198" t="s">
        <v>1</v>
      </c>
      <c r="N182" s="199" t="s">
        <v>45</v>
      </c>
      <c r="O182" s="65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AR182" s="202" t="s">
        <v>136</v>
      </c>
      <c r="AT182" s="202" t="s">
        <v>131</v>
      </c>
      <c r="AU182" s="202" t="s">
        <v>90</v>
      </c>
      <c r="AY182" s="16" t="s">
        <v>129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6" t="s">
        <v>88</v>
      </c>
      <c r="BK182" s="203">
        <f>ROUND(I182*H182,2)</f>
        <v>0</v>
      </c>
      <c r="BL182" s="16" t="s">
        <v>136</v>
      </c>
      <c r="BM182" s="202" t="s">
        <v>216</v>
      </c>
    </row>
    <row r="183" spans="2:65" s="12" customFormat="1" ht="10">
      <c r="B183" s="204"/>
      <c r="C183" s="205"/>
      <c r="D183" s="206" t="s">
        <v>138</v>
      </c>
      <c r="E183" s="205"/>
      <c r="F183" s="208" t="s">
        <v>217</v>
      </c>
      <c r="G183" s="205"/>
      <c r="H183" s="209">
        <v>7.6079999999999997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138</v>
      </c>
      <c r="AU183" s="215" t="s">
        <v>90</v>
      </c>
      <c r="AV183" s="12" t="s">
        <v>90</v>
      </c>
      <c r="AW183" s="12" t="s">
        <v>4</v>
      </c>
      <c r="AX183" s="12" t="s">
        <v>88</v>
      </c>
      <c r="AY183" s="215" t="s">
        <v>129</v>
      </c>
    </row>
    <row r="184" spans="2:65" s="1" customFormat="1" ht="36" customHeight="1">
      <c r="B184" s="33"/>
      <c r="C184" s="191" t="s">
        <v>218</v>
      </c>
      <c r="D184" s="191" t="s">
        <v>131</v>
      </c>
      <c r="E184" s="192" t="s">
        <v>219</v>
      </c>
      <c r="F184" s="193" t="s">
        <v>220</v>
      </c>
      <c r="G184" s="194" t="s">
        <v>158</v>
      </c>
      <c r="H184" s="195">
        <v>1.56</v>
      </c>
      <c r="I184" s="196"/>
      <c r="J184" s="197">
        <f>ROUND(I184*H184,2)</f>
        <v>0</v>
      </c>
      <c r="K184" s="193" t="s">
        <v>135</v>
      </c>
      <c r="L184" s="37"/>
      <c r="M184" s="198" t="s">
        <v>1</v>
      </c>
      <c r="N184" s="199" t="s">
        <v>45</v>
      </c>
      <c r="O184" s="65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02" t="s">
        <v>136</v>
      </c>
      <c r="AT184" s="202" t="s">
        <v>131</v>
      </c>
      <c r="AU184" s="202" t="s">
        <v>90</v>
      </c>
      <c r="AY184" s="16" t="s">
        <v>129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6" t="s">
        <v>88</v>
      </c>
      <c r="BK184" s="203">
        <f>ROUND(I184*H184,2)</f>
        <v>0</v>
      </c>
      <c r="BL184" s="16" t="s">
        <v>136</v>
      </c>
      <c r="BM184" s="202" t="s">
        <v>221</v>
      </c>
    </row>
    <row r="185" spans="2:65" s="12" customFormat="1" ht="10">
      <c r="B185" s="204"/>
      <c r="C185" s="205"/>
      <c r="D185" s="206" t="s">
        <v>138</v>
      </c>
      <c r="E185" s="205"/>
      <c r="F185" s="208" t="s">
        <v>200</v>
      </c>
      <c r="G185" s="205"/>
      <c r="H185" s="209">
        <v>1.56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138</v>
      </c>
      <c r="AU185" s="215" t="s">
        <v>90</v>
      </c>
      <c r="AV185" s="12" t="s">
        <v>90</v>
      </c>
      <c r="AW185" s="12" t="s">
        <v>4</v>
      </c>
      <c r="AX185" s="12" t="s">
        <v>88</v>
      </c>
      <c r="AY185" s="215" t="s">
        <v>129</v>
      </c>
    </row>
    <row r="186" spans="2:65" s="1" customFormat="1" ht="48" customHeight="1">
      <c r="B186" s="33"/>
      <c r="C186" s="191" t="s">
        <v>222</v>
      </c>
      <c r="D186" s="191" t="s">
        <v>131</v>
      </c>
      <c r="E186" s="192" t="s">
        <v>223</v>
      </c>
      <c r="F186" s="193" t="s">
        <v>224</v>
      </c>
      <c r="G186" s="194" t="s">
        <v>158</v>
      </c>
      <c r="H186" s="195">
        <v>0.78</v>
      </c>
      <c r="I186" s="196"/>
      <c r="J186" s="197">
        <f>ROUND(I186*H186,2)</f>
        <v>0</v>
      </c>
      <c r="K186" s="193" t="s">
        <v>135</v>
      </c>
      <c r="L186" s="37"/>
      <c r="M186" s="198" t="s">
        <v>1</v>
      </c>
      <c r="N186" s="199" t="s">
        <v>45</v>
      </c>
      <c r="O186" s="65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AR186" s="202" t="s">
        <v>136</v>
      </c>
      <c r="AT186" s="202" t="s">
        <v>131</v>
      </c>
      <c r="AU186" s="202" t="s">
        <v>90</v>
      </c>
      <c r="AY186" s="16" t="s">
        <v>129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6" t="s">
        <v>88</v>
      </c>
      <c r="BK186" s="203">
        <f>ROUND(I186*H186,2)</f>
        <v>0</v>
      </c>
      <c r="BL186" s="16" t="s">
        <v>136</v>
      </c>
      <c r="BM186" s="202" t="s">
        <v>225</v>
      </c>
    </row>
    <row r="187" spans="2:65" s="12" customFormat="1" ht="10">
      <c r="B187" s="204"/>
      <c r="C187" s="205"/>
      <c r="D187" s="206" t="s">
        <v>138</v>
      </c>
      <c r="E187" s="205"/>
      <c r="F187" s="208" t="s">
        <v>205</v>
      </c>
      <c r="G187" s="205"/>
      <c r="H187" s="209">
        <v>0.78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138</v>
      </c>
      <c r="AU187" s="215" t="s">
        <v>90</v>
      </c>
      <c r="AV187" s="12" t="s">
        <v>90</v>
      </c>
      <c r="AW187" s="12" t="s">
        <v>4</v>
      </c>
      <c r="AX187" s="12" t="s">
        <v>88</v>
      </c>
      <c r="AY187" s="215" t="s">
        <v>129</v>
      </c>
    </row>
    <row r="188" spans="2:65" s="1" customFormat="1" ht="36" customHeight="1">
      <c r="B188" s="33"/>
      <c r="C188" s="191" t="s">
        <v>8</v>
      </c>
      <c r="D188" s="191" t="s">
        <v>131</v>
      </c>
      <c r="E188" s="192" t="s">
        <v>226</v>
      </c>
      <c r="F188" s="193" t="s">
        <v>227</v>
      </c>
      <c r="G188" s="194" t="s">
        <v>158</v>
      </c>
      <c r="H188" s="195">
        <v>15.215999999999999</v>
      </c>
      <c r="I188" s="196"/>
      <c r="J188" s="197">
        <f>ROUND(I188*H188,2)</f>
        <v>0</v>
      </c>
      <c r="K188" s="193" t="s">
        <v>135</v>
      </c>
      <c r="L188" s="37"/>
      <c r="M188" s="198" t="s">
        <v>1</v>
      </c>
      <c r="N188" s="199" t="s">
        <v>45</v>
      </c>
      <c r="O188" s="65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AR188" s="202" t="s">
        <v>136</v>
      </c>
      <c r="AT188" s="202" t="s">
        <v>131</v>
      </c>
      <c r="AU188" s="202" t="s">
        <v>90</v>
      </c>
      <c r="AY188" s="16" t="s">
        <v>129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6" t="s">
        <v>88</v>
      </c>
      <c r="BK188" s="203">
        <f>ROUND(I188*H188,2)</f>
        <v>0</v>
      </c>
      <c r="BL188" s="16" t="s">
        <v>136</v>
      </c>
      <c r="BM188" s="202" t="s">
        <v>228</v>
      </c>
    </row>
    <row r="189" spans="2:65" s="12" customFormat="1" ht="10">
      <c r="B189" s="204"/>
      <c r="C189" s="205"/>
      <c r="D189" s="206" t="s">
        <v>138</v>
      </c>
      <c r="E189" s="205"/>
      <c r="F189" s="208" t="s">
        <v>212</v>
      </c>
      <c r="G189" s="205"/>
      <c r="H189" s="209">
        <v>15.215999999999999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138</v>
      </c>
      <c r="AU189" s="215" t="s">
        <v>90</v>
      </c>
      <c r="AV189" s="12" t="s">
        <v>90</v>
      </c>
      <c r="AW189" s="12" t="s">
        <v>4</v>
      </c>
      <c r="AX189" s="12" t="s">
        <v>88</v>
      </c>
      <c r="AY189" s="215" t="s">
        <v>129</v>
      </c>
    </row>
    <row r="190" spans="2:65" s="1" customFormat="1" ht="48" customHeight="1">
      <c r="B190" s="33"/>
      <c r="C190" s="191" t="s">
        <v>229</v>
      </c>
      <c r="D190" s="191" t="s">
        <v>131</v>
      </c>
      <c r="E190" s="192" t="s">
        <v>230</v>
      </c>
      <c r="F190" s="193" t="s">
        <v>231</v>
      </c>
      <c r="G190" s="194" t="s">
        <v>158</v>
      </c>
      <c r="H190" s="195">
        <v>7.6079999999999997</v>
      </c>
      <c r="I190" s="196"/>
      <c r="J190" s="197">
        <f>ROUND(I190*H190,2)</f>
        <v>0</v>
      </c>
      <c r="K190" s="193" t="s">
        <v>135</v>
      </c>
      <c r="L190" s="37"/>
      <c r="M190" s="198" t="s">
        <v>1</v>
      </c>
      <c r="N190" s="199" t="s">
        <v>45</v>
      </c>
      <c r="O190" s="65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AR190" s="202" t="s">
        <v>136</v>
      </c>
      <c r="AT190" s="202" t="s">
        <v>131</v>
      </c>
      <c r="AU190" s="202" t="s">
        <v>90</v>
      </c>
      <c r="AY190" s="16" t="s">
        <v>129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6" t="s">
        <v>88</v>
      </c>
      <c r="BK190" s="203">
        <f>ROUND(I190*H190,2)</f>
        <v>0</v>
      </c>
      <c r="BL190" s="16" t="s">
        <v>136</v>
      </c>
      <c r="BM190" s="202" t="s">
        <v>232</v>
      </c>
    </row>
    <row r="191" spans="2:65" s="12" customFormat="1" ht="10">
      <c r="B191" s="204"/>
      <c r="C191" s="205"/>
      <c r="D191" s="206" t="s">
        <v>138</v>
      </c>
      <c r="E191" s="205"/>
      <c r="F191" s="208" t="s">
        <v>217</v>
      </c>
      <c r="G191" s="205"/>
      <c r="H191" s="209">
        <v>7.6079999999999997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138</v>
      </c>
      <c r="AU191" s="215" t="s">
        <v>90</v>
      </c>
      <c r="AV191" s="12" t="s">
        <v>90</v>
      </c>
      <c r="AW191" s="12" t="s">
        <v>4</v>
      </c>
      <c r="AX191" s="12" t="s">
        <v>88</v>
      </c>
      <c r="AY191" s="215" t="s">
        <v>129</v>
      </c>
    </row>
    <row r="192" spans="2:65" s="1" customFormat="1" ht="48" customHeight="1">
      <c r="B192" s="33"/>
      <c r="C192" s="191" t="s">
        <v>233</v>
      </c>
      <c r="D192" s="191" t="s">
        <v>131</v>
      </c>
      <c r="E192" s="192" t="s">
        <v>234</v>
      </c>
      <c r="F192" s="193" t="s">
        <v>235</v>
      </c>
      <c r="G192" s="194" t="s">
        <v>158</v>
      </c>
      <c r="H192" s="195">
        <v>26.550999999999998</v>
      </c>
      <c r="I192" s="196"/>
      <c r="J192" s="197">
        <f>ROUND(I192*H192,2)</f>
        <v>0</v>
      </c>
      <c r="K192" s="193" t="s">
        <v>135</v>
      </c>
      <c r="L192" s="37"/>
      <c r="M192" s="198" t="s">
        <v>1</v>
      </c>
      <c r="N192" s="199" t="s">
        <v>45</v>
      </c>
      <c r="O192" s="65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AR192" s="202" t="s">
        <v>136</v>
      </c>
      <c r="AT192" s="202" t="s">
        <v>131</v>
      </c>
      <c r="AU192" s="202" t="s">
        <v>90</v>
      </c>
      <c r="AY192" s="16" t="s">
        <v>129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6" t="s">
        <v>88</v>
      </c>
      <c r="BK192" s="203">
        <f>ROUND(I192*H192,2)</f>
        <v>0</v>
      </c>
      <c r="BL192" s="16" t="s">
        <v>136</v>
      </c>
      <c r="BM192" s="202" t="s">
        <v>236</v>
      </c>
    </row>
    <row r="193" spans="2:65" s="1" customFormat="1" ht="60" customHeight="1">
      <c r="B193" s="33"/>
      <c r="C193" s="191" t="s">
        <v>237</v>
      </c>
      <c r="D193" s="191" t="s">
        <v>131</v>
      </c>
      <c r="E193" s="192" t="s">
        <v>238</v>
      </c>
      <c r="F193" s="193" t="s">
        <v>239</v>
      </c>
      <c r="G193" s="194" t="s">
        <v>158</v>
      </c>
      <c r="H193" s="195">
        <v>363.80099999999999</v>
      </c>
      <c r="I193" s="196"/>
      <c r="J193" s="197">
        <f>ROUND(I193*H193,2)</f>
        <v>0</v>
      </c>
      <c r="K193" s="193" t="s">
        <v>135</v>
      </c>
      <c r="L193" s="37"/>
      <c r="M193" s="198" t="s">
        <v>1</v>
      </c>
      <c r="N193" s="199" t="s">
        <v>45</v>
      </c>
      <c r="O193" s="65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AR193" s="202" t="s">
        <v>136</v>
      </c>
      <c r="AT193" s="202" t="s">
        <v>131</v>
      </c>
      <c r="AU193" s="202" t="s">
        <v>90</v>
      </c>
      <c r="AY193" s="16" t="s">
        <v>129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6" t="s">
        <v>88</v>
      </c>
      <c r="BK193" s="203">
        <f>ROUND(I193*H193,2)</f>
        <v>0</v>
      </c>
      <c r="BL193" s="16" t="s">
        <v>136</v>
      </c>
      <c r="BM193" s="202" t="s">
        <v>240</v>
      </c>
    </row>
    <row r="194" spans="2:65" s="12" customFormat="1" ht="10">
      <c r="B194" s="204"/>
      <c r="C194" s="205"/>
      <c r="D194" s="206" t="s">
        <v>138</v>
      </c>
      <c r="E194" s="207" t="s">
        <v>1</v>
      </c>
      <c r="F194" s="208" t="s">
        <v>160</v>
      </c>
      <c r="G194" s="205"/>
      <c r="H194" s="209">
        <v>356.8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138</v>
      </c>
      <c r="AU194" s="215" t="s">
        <v>90</v>
      </c>
      <c r="AV194" s="12" t="s">
        <v>90</v>
      </c>
      <c r="AW194" s="12" t="s">
        <v>34</v>
      </c>
      <c r="AX194" s="12" t="s">
        <v>80</v>
      </c>
      <c r="AY194" s="215" t="s">
        <v>129</v>
      </c>
    </row>
    <row r="195" spans="2:65" s="12" customFormat="1" ht="10">
      <c r="B195" s="204"/>
      <c r="C195" s="205"/>
      <c r="D195" s="206" t="s">
        <v>138</v>
      </c>
      <c r="E195" s="207" t="s">
        <v>1</v>
      </c>
      <c r="F195" s="208" t="s">
        <v>161</v>
      </c>
      <c r="G195" s="205"/>
      <c r="H195" s="209">
        <v>3.12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138</v>
      </c>
      <c r="AU195" s="215" t="s">
        <v>90</v>
      </c>
      <c r="AV195" s="12" t="s">
        <v>90</v>
      </c>
      <c r="AW195" s="12" t="s">
        <v>34</v>
      </c>
      <c r="AX195" s="12" t="s">
        <v>80</v>
      </c>
      <c r="AY195" s="215" t="s">
        <v>129</v>
      </c>
    </row>
    <row r="196" spans="2:65" s="12" customFormat="1" ht="10">
      <c r="B196" s="204"/>
      <c r="C196" s="205"/>
      <c r="D196" s="206" t="s">
        <v>138</v>
      </c>
      <c r="E196" s="207" t="s">
        <v>1</v>
      </c>
      <c r="F196" s="208" t="s">
        <v>162</v>
      </c>
      <c r="G196" s="205"/>
      <c r="H196" s="209">
        <v>30.431999999999999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138</v>
      </c>
      <c r="AU196" s="215" t="s">
        <v>90</v>
      </c>
      <c r="AV196" s="12" t="s">
        <v>90</v>
      </c>
      <c r="AW196" s="12" t="s">
        <v>34</v>
      </c>
      <c r="AX196" s="12" t="s">
        <v>80</v>
      </c>
      <c r="AY196" s="215" t="s">
        <v>129</v>
      </c>
    </row>
    <row r="197" spans="2:65" s="12" customFormat="1" ht="10">
      <c r="B197" s="204"/>
      <c r="C197" s="205"/>
      <c r="D197" s="206" t="s">
        <v>138</v>
      </c>
      <c r="E197" s="207" t="s">
        <v>1</v>
      </c>
      <c r="F197" s="208" t="s">
        <v>241</v>
      </c>
      <c r="G197" s="205"/>
      <c r="H197" s="209">
        <v>-26.550999999999998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138</v>
      </c>
      <c r="AU197" s="215" t="s">
        <v>90</v>
      </c>
      <c r="AV197" s="12" t="s">
        <v>90</v>
      </c>
      <c r="AW197" s="12" t="s">
        <v>34</v>
      </c>
      <c r="AX197" s="12" t="s">
        <v>80</v>
      </c>
      <c r="AY197" s="215" t="s">
        <v>129</v>
      </c>
    </row>
    <row r="198" spans="2:65" s="14" customFormat="1" ht="10">
      <c r="B198" s="226"/>
      <c r="C198" s="227"/>
      <c r="D198" s="206" t="s">
        <v>138</v>
      </c>
      <c r="E198" s="228" t="s">
        <v>1</v>
      </c>
      <c r="F198" s="229" t="s">
        <v>145</v>
      </c>
      <c r="G198" s="227"/>
      <c r="H198" s="230">
        <v>363.80100000000004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138</v>
      </c>
      <c r="AU198" s="236" t="s">
        <v>90</v>
      </c>
      <c r="AV198" s="14" t="s">
        <v>136</v>
      </c>
      <c r="AW198" s="14" t="s">
        <v>34</v>
      </c>
      <c r="AX198" s="14" t="s">
        <v>88</v>
      </c>
      <c r="AY198" s="236" t="s">
        <v>129</v>
      </c>
    </row>
    <row r="199" spans="2:65" s="1" customFormat="1" ht="16.5" customHeight="1">
      <c r="B199" s="33"/>
      <c r="C199" s="191" t="s">
        <v>242</v>
      </c>
      <c r="D199" s="191" t="s">
        <v>131</v>
      </c>
      <c r="E199" s="192" t="s">
        <v>243</v>
      </c>
      <c r="F199" s="193" t="s">
        <v>244</v>
      </c>
      <c r="G199" s="194" t="s">
        <v>158</v>
      </c>
      <c r="H199" s="195">
        <v>390.35199999999998</v>
      </c>
      <c r="I199" s="196"/>
      <c r="J199" s="197">
        <f>ROUND(I199*H199,2)</f>
        <v>0</v>
      </c>
      <c r="K199" s="193" t="s">
        <v>135</v>
      </c>
      <c r="L199" s="37"/>
      <c r="M199" s="198" t="s">
        <v>1</v>
      </c>
      <c r="N199" s="199" t="s">
        <v>45</v>
      </c>
      <c r="O199" s="65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AR199" s="202" t="s">
        <v>136</v>
      </c>
      <c r="AT199" s="202" t="s">
        <v>131</v>
      </c>
      <c r="AU199" s="202" t="s">
        <v>90</v>
      </c>
      <c r="AY199" s="16" t="s">
        <v>129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6" t="s">
        <v>88</v>
      </c>
      <c r="BK199" s="203">
        <f>ROUND(I199*H199,2)</f>
        <v>0</v>
      </c>
      <c r="BL199" s="16" t="s">
        <v>136</v>
      </c>
      <c r="BM199" s="202" t="s">
        <v>245</v>
      </c>
    </row>
    <row r="200" spans="2:65" s="12" customFormat="1" ht="10">
      <c r="B200" s="204"/>
      <c r="C200" s="205"/>
      <c r="D200" s="206" t="s">
        <v>138</v>
      </c>
      <c r="E200" s="207" t="s">
        <v>1</v>
      </c>
      <c r="F200" s="208" t="s">
        <v>160</v>
      </c>
      <c r="G200" s="205"/>
      <c r="H200" s="209">
        <v>356.8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138</v>
      </c>
      <c r="AU200" s="215" t="s">
        <v>90</v>
      </c>
      <c r="AV200" s="12" t="s">
        <v>90</v>
      </c>
      <c r="AW200" s="12" t="s">
        <v>34</v>
      </c>
      <c r="AX200" s="12" t="s">
        <v>80</v>
      </c>
      <c r="AY200" s="215" t="s">
        <v>129</v>
      </c>
    </row>
    <row r="201" spans="2:65" s="12" customFormat="1" ht="10">
      <c r="B201" s="204"/>
      <c r="C201" s="205"/>
      <c r="D201" s="206" t="s">
        <v>138</v>
      </c>
      <c r="E201" s="207" t="s">
        <v>1</v>
      </c>
      <c r="F201" s="208" t="s">
        <v>161</v>
      </c>
      <c r="G201" s="205"/>
      <c r="H201" s="209">
        <v>3.12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138</v>
      </c>
      <c r="AU201" s="215" t="s">
        <v>90</v>
      </c>
      <c r="AV201" s="12" t="s">
        <v>90</v>
      </c>
      <c r="AW201" s="12" t="s">
        <v>34</v>
      </c>
      <c r="AX201" s="12" t="s">
        <v>80</v>
      </c>
      <c r="AY201" s="215" t="s">
        <v>129</v>
      </c>
    </row>
    <row r="202" spans="2:65" s="12" customFormat="1" ht="10">
      <c r="B202" s="204"/>
      <c r="C202" s="205"/>
      <c r="D202" s="206" t="s">
        <v>138</v>
      </c>
      <c r="E202" s="207" t="s">
        <v>1</v>
      </c>
      <c r="F202" s="208" t="s">
        <v>162</v>
      </c>
      <c r="G202" s="205"/>
      <c r="H202" s="209">
        <v>30.431999999999999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138</v>
      </c>
      <c r="AU202" s="215" t="s">
        <v>90</v>
      </c>
      <c r="AV202" s="12" t="s">
        <v>90</v>
      </c>
      <c r="AW202" s="12" t="s">
        <v>34</v>
      </c>
      <c r="AX202" s="12" t="s">
        <v>80</v>
      </c>
      <c r="AY202" s="215" t="s">
        <v>129</v>
      </c>
    </row>
    <row r="203" spans="2:65" s="14" customFormat="1" ht="10">
      <c r="B203" s="226"/>
      <c r="C203" s="227"/>
      <c r="D203" s="206" t="s">
        <v>138</v>
      </c>
      <c r="E203" s="228" t="s">
        <v>1</v>
      </c>
      <c r="F203" s="229" t="s">
        <v>145</v>
      </c>
      <c r="G203" s="227"/>
      <c r="H203" s="230">
        <v>390.35200000000003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138</v>
      </c>
      <c r="AU203" s="236" t="s">
        <v>90</v>
      </c>
      <c r="AV203" s="14" t="s">
        <v>136</v>
      </c>
      <c r="AW203" s="14" t="s">
        <v>34</v>
      </c>
      <c r="AX203" s="14" t="s">
        <v>88</v>
      </c>
      <c r="AY203" s="236" t="s">
        <v>129</v>
      </c>
    </row>
    <row r="204" spans="2:65" s="1" customFormat="1" ht="36" customHeight="1">
      <c r="B204" s="33"/>
      <c r="C204" s="191" t="s">
        <v>246</v>
      </c>
      <c r="D204" s="191" t="s">
        <v>131</v>
      </c>
      <c r="E204" s="192" t="s">
        <v>247</v>
      </c>
      <c r="F204" s="193" t="s">
        <v>248</v>
      </c>
      <c r="G204" s="194" t="s">
        <v>249</v>
      </c>
      <c r="H204" s="195">
        <v>654.84199999999998</v>
      </c>
      <c r="I204" s="196"/>
      <c r="J204" s="197">
        <f>ROUND(I204*H204,2)</f>
        <v>0</v>
      </c>
      <c r="K204" s="193" t="s">
        <v>135</v>
      </c>
      <c r="L204" s="37"/>
      <c r="M204" s="198" t="s">
        <v>1</v>
      </c>
      <c r="N204" s="199" t="s">
        <v>45</v>
      </c>
      <c r="O204" s="65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AR204" s="202" t="s">
        <v>136</v>
      </c>
      <c r="AT204" s="202" t="s">
        <v>131</v>
      </c>
      <c r="AU204" s="202" t="s">
        <v>90</v>
      </c>
      <c r="AY204" s="16" t="s">
        <v>129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6" t="s">
        <v>88</v>
      </c>
      <c r="BK204" s="203">
        <f>ROUND(I204*H204,2)</f>
        <v>0</v>
      </c>
      <c r="BL204" s="16" t="s">
        <v>136</v>
      </c>
      <c r="BM204" s="202" t="s">
        <v>250</v>
      </c>
    </row>
    <row r="205" spans="2:65" s="12" customFormat="1" ht="10">
      <c r="B205" s="204"/>
      <c r="C205" s="205"/>
      <c r="D205" s="206" t="s">
        <v>138</v>
      </c>
      <c r="E205" s="207" t="s">
        <v>1</v>
      </c>
      <c r="F205" s="208" t="s">
        <v>251</v>
      </c>
      <c r="G205" s="205"/>
      <c r="H205" s="209">
        <v>363.80099999999999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138</v>
      </c>
      <c r="AU205" s="215" t="s">
        <v>90</v>
      </c>
      <c r="AV205" s="12" t="s">
        <v>90</v>
      </c>
      <c r="AW205" s="12" t="s">
        <v>34</v>
      </c>
      <c r="AX205" s="12" t="s">
        <v>80</v>
      </c>
      <c r="AY205" s="215" t="s">
        <v>129</v>
      </c>
    </row>
    <row r="206" spans="2:65" s="14" customFormat="1" ht="10">
      <c r="B206" s="226"/>
      <c r="C206" s="227"/>
      <c r="D206" s="206" t="s">
        <v>138</v>
      </c>
      <c r="E206" s="228" t="s">
        <v>1</v>
      </c>
      <c r="F206" s="229" t="s">
        <v>145</v>
      </c>
      <c r="G206" s="227"/>
      <c r="H206" s="230">
        <v>363.80099999999999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138</v>
      </c>
      <c r="AU206" s="236" t="s">
        <v>90</v>
      </c>
      <c r="AV206" s="14" t="s">
        <v>136</v>
      </c>
      <c r="AW206" s="14" t="s">
        <v>34</v>
      </c>
      <c r="AX206" s="14" t="s">
        <v>88</v>
      </c>
      <c r="AY206" s="236" t="s">
        <v>129</v>
      </c>
    </row>
    <row r="207" spans="2:65" s="12" customFormat="1" ht="10">
      <c r="B207" s="204"/>
      <c r="C207" s="205"/>
      <c r="D207" s="206" t="s">
        <v>138</v>
      </c>
      <c r="E207" s="205"/>
      <c r="F207" s="208" t="s">
        <v>252</v>
      </c>
      <c r="G207" s="205"/>
      <c r="H207" s="209">
        <v>654.84199999999998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138</v>
      </c>
      <c r="AU207" s="215" t="s">
        <v>90</v>
      </c>
      <c r="AV207" s="12" t="s">
        <v>90</v>
      </c>
      <c r="AW207" s="12" t="s">
        <v>4</v>
      </c>
      <c r="AX207" s="12" t="s">
        <v>88</v>
      </c>
      <c r="AY207" s="215" t="s">
        <v>129</v>
      </c>
    </row>
    <row r="208" spans="2:65" s="1" customFormat="1" ht="36" customHeight="1">
      <c r="B208" s="33"/>
      <c r="C208" s="191" t="s">
        <v>7</v>
      </c>
      <c r="D208" s="191" t="s">
        <v>131</v>
      </c>
      <c r="E208" s="192" t="s">
        <v>253</v>
      </c>
      <c r="F208" s="193" t="s">
        <v>254</v>
      </c>
      <c r="G208" s="194" t="s">
        <v>158</v>
      </c>
      <c r="H208" s="195">
        <v>26.550999999999998</v>
      </c>
      <c r="I208" s="196"/>
      <c r="J208" s="197">
        <f>ROUND(I208*H208,2)</f>
        <v>0</v>
      </c>
      <c r="K208" s="193" t="s">
        <v>135</v>
      </c>
      <c r="L208" s="37"/>
      <c r="M208" s="198" t="s">
        <v>1</v>
      </c>
      <c r="N208" s="199" t="s">
        <v>45</v>
      </c>
      <c r="O208" s="65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AR208" s="202" t="s">
        <v>136</v>
      </c>
      <c r="AT208" s="202" t="s">
        <v>131</v>
      </c>
      <c r="AU208" s="202" t="s">
        <v>90</v>
      </c>
      <c r="AY208" s="16" t="s">
        <v>129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6" t="s">
        <v>88</v>
      </c>
      <c r="BK208" s="203">
        <f>ROUND(I208*H208,2)</f>
        <v>0</v>
      </c>
      <c r="BL208" s="16" t="s">
        <v>136</v>
      </c>
      <c r="BM208" s="202" t="s">
        <v>255</v>
      </c>
    </row>
    <row r="209" spans="2:65" s="12" customFormat="1" ht="10">
      <c r="B209" s="204"/>
      <c r="C209" s="205"/>
      <c r="D209" s="206" t="s">
        <v>138</v>
      </c>
      <c r="E209" s="207" t="s">
        <v>1</v>
      </c>
      <c r="F209" s="208" t="s">
        <v>256</v>
      </c>
      <c r="G209" s="205"/>
      <c r="H209" s="209">
        <v>42.171999999999997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138</v>
      </c>
      <c r="AU209" s="215" t="s">
        <v>90</v>
      </c>
      <c r="AV209" s="12" t="s">
        <v>90</v>
      </c>
      <c r="AW209" s="12" t="s">
        <v>34</v>
      </c>
      <c r="AX209" s="12" t="s">
        <v>80</v>
      </c>
      <c r="AY209" s="215" t="s">
        <v>129</v>
      </c>
    </row>
    <row r="210" spans="2:65" s="12" customFormat="1" ht="10">
      <c r="B210" s="204"/>
      <c r="C210" s="205"/>
      <c r="D210" s="206" t="s">
        <v>138</v>
      </c>
      <c r="E210" s="207" t="s">
        <v>1</v>
      </c>
      <c r="F210" s="208" t="s">
        <v>257</v>
      </c>
      <c r="G210" s="205"/>
      <c r="H210" s="209">
        <v>18.323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138</v>
      </c>
      <c r="AU210" s="215" t="s">
        <v>90</v>
      </c>
      <c r="AV210" s="12" t="s">
        <v>90</v>
      </c>
      <c r="AW210" s="12" t="s">
        <v>34</v>
      </c>
      <c r="AX210" s="12" t="s">
        <v>80</v>
      </c>
      <c r="AY210" s="215" t="s">
        <v>129</v>
      </c>
    </row>
    <row r="211" spans="2:65" s="13" customFormat="1" ht="10">
      <c r="B211" s="216"/>
      <c r="C211" s="217"/>
      <c r="D211" s="206" t="s">
        <v>138</v>
      </c>
      <c r="E211" s="218" t="s">
        <v>1</v>
      </c>
      <c r="F211" s="219" t="s">
        <v>258</v>
      </c>
      <c r="G211" s="217"/>
      <c r="H211" s="218" t="s">
        <v>1</v>
      </c>
      <c r="I211" s="220"/>
      <c r="J211" s="217"/>
      <c r="K211" s="217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138</v>
      </c>
      <c r="AU211" s="225" t="s">
        <v>90</v>
      </c>
      <c r="AV211" s="13" t="s">
        <v>88</v>
      </c>
      <c r="AW211" s="13" t="s">
        <v>34</v>
      </c>
      <c r="AX211" s="13" t="s">
        <v>80</v>
      </c>
      <c r="AY211" s="225" t="s">
        <v>129</v>
      </c>
    </row>
    <row r="212" spans="2:65" s="12" customFormat="1" ht="20">
      <c r="B212" s="204"/>
      <c r="C212" s="205"/>
      <c r="D212" s="206" t="s">
        <v>138</v>
      </c>
      <c r="E212" s="207" t="s">
        <v>1</v>
      </c>
      <c r="F212" s="208" t="s">
        <v>175</v>
      </c>
      <c r="G212" s="205"/>
      <c r="H212" s="209">
        <v>48.069000000000003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138</v>
      </c>
      <c r="AU212" s="215" t="s">
        <v>90</v>
      </c>
      <c r="AV212" s="12" t="s">
        <v>90</v>
      </c>
      <c r="AW212" s="12" t="s">
        <v>34</v>
      </c>
      <c r="AX212" s="12" t="s">
        <v>80</v>
      </c>
      <c r="AY212" s="215" t="s">
        <v>129</v>
      </c>
    </row>
    <row r="213" spans="2:65" s="12" customFormat="1" ht="10">
      <c r="B213" s="204"/>
      <c r="C213" s="205"/>
      <c r="D213" s="206" t="s">
        <v>138</v>
      </c>
      <c r="E213" s="207" t="s">
        <v>1</v>
      </c>
      <c r="F213" s="208" t="s">
        <v>176</v>
      </c>
      <c r="G213" s="205"/>
      <c r="H213" s="209">
        <v>20.265999999999998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138</v>
      </c>
      <c r="AU213" s="215" t="s">
        <v>90</v>
      </c>
      <c r="AV213" s="12" t="s">
        <v>90</v>
      </c>
      <c r="AW213" s="12" t="s">
        <v>34</v>
      </c>
      <c r="AX213" s="12" t="s">
        <v>80</v>
      </c>
      <c r="AY213" s="215" t="s">
        <v>129</v>
      </c>
    </row>
    <row r="214" spans="2:65" s="13" customFormat="1" ht="10">
      <c r="B214" s="216"/>
      <c r="C214" s="217"/>
      <c r="D214" s="206" t="s">
        <v>138</v>
      </c>
      <c r="E214" s="218" t="s">
        <v>1</v>
      </c>
      <c r="F214" s="219" t="s">
        <v>259</v>
      </c>
      <c r="G214" s="217"/>
      <c r="H214" s="218" t="s">
        <v>1</v>
      </c>
      <c r="I214" s="220"/>
      <c r="J214" s="217"/>
      <c r="K214" s="217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138</v>
      </c>
      <c r="AU214" s="225" t="s">
        <v>90</v>
      </c>
      <c r="AV214" s="13" t="s">
        <v>88</v>
      </c>
      <c r="AW214" s="13" t="s">
        <v>34</v>
      </c>
      <c r="AX214" s="13" t="s">
        <v>80</v>
      </c>
      <c r="AY214" s="225" t="s">
        <v>129</v>
      </c>
    </row>
    <row r="215" spans="2:65" s="12" customFormat="1" ht="10">
      <c r="B215" s="204"/>
      <c r="C215" s="205"/>
      <c r="D215" s="206" t="s">
        <v>138</v>
      </c>
      <c r="E215" s="207" t="s">
        <v>1</v>
      </c>
      <c r="F215" s="208" t="s">
        <v>260</v>
      </c>
      <c r="G215" s="205"/>
      <c r="H215" s="209">
        <v>-102.279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138</v>
      </c>
      <c r="AU215" s="215" t="s">
        <v>90</v>
      </c>
      <c r="AV215" s="12" t="s">
        <v>90</v>
      </c>
      <c r="AW215" s="12" t="s">
        <v>34</v>
      </c>
      <c r="AX215" s="12" t="s">
        <v>80</v>
      </c>
      <c r="AY215" s="215" t="s">
        <v>129</v>
      </c>
    </row>
    <row r="216" spans="2:65" s="13" customFormat="1" ht="10">
      <c r="B216" s="216"/>
      <c r="C216" s="217"/>
      <c r="D216" s="206" t="s">
        <v>138</v>
      </c>
      <c r="E216" s="218" t="s">
        <v>1</v>
      </c>
      <c r="F216" s="219" t="s">
        <v>261</v>
      </c>
      <c r="G216" s="217"/>
      <c r="H216" s="218" t="s">
        <v>1</v>
      </c>
      <c r="I216" s="220"/>
      <c r="J216" s="217"/>
      <c r="K216" s="217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138</v>
      </c>
      <c r="AU216" s="225" t="s">
        <v>90</v>
      </c>
      <c r="AV216" s="13" t="s">
        <v>88</v>
      </c>
      <c r="AW216" s="13" t="s">
        <v>34</v>
      </c>
      <c r="AX216" s="13" t="s">
        <v>80</v>
      </c>
      <c r="AY216" s="225" t="s">
        <v>129</v>
      </c>
    </row>
    <row r="217" spans="2:65" s="14" customFormat="1" ht="10">
      <c r="B217" s="226"/>
      <c r="C217" s="227"/>
      <c r="D217" s="206" t="s">
        <v>138</v>
      </c>
      <c r="E217" s="228" t="s">
        <v>1</v>
      </c>
      <c r="F217" s="229" t="s">
        <v>145</v>
      </c>
      <c r="G217" s="227"/>
      <c r="H217" s="230">
        <v>26.550999999999998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AT217" s="236" t="s">
        <v>138</v>
      </c>
      <c r="AU217" s="236" t="s">
        <v>90</v>
      </c>
      <c r="AV217" s="14" t="s">
        <v>136</v>
      </c>
      <c r="AW217" s="14" t="s">
        <v>34</v>
      </c>
      <c r="AX217" s="14" t="s">
        <v>88</v>
      </c>
      <c r="AY217" s="236" t="s">
        <v>129</v>
      </c>
    </row>
    <row r="218" spans="2:65" s="1" customFormat="1" ht="48" customHeight="1">
      <c r="B218" s="33"/>
      <c r="C218" s="191" t="s">
        <v>262</v>
      </c>
      <c r="D218" s="191" t="s">
        <v>131</v>
      </c>
      <c r="E218" s="192" t="s">
        <v>234</v>
      </c>
      <c r="F218" s="193" t="s">
        <v>235</v>
      </c>
      <c r="G218" s="194" t="s">
        <v>158</v>
      </c>
      <c r="H218" s="195">
        <v>26.550999999999998</v>
      </c>
      <c r="I218" s="196"/>
      <c r="J218" s="197">
        <f>ROUND(I218*H218,2)</f>
        <v>0</v>
      </c>
      <c r="K218" s="193" t="s">
        <v>135</v>
      </c>
      <c r="L218" s="37"/>
      <c r="M218" s="198" t="s">
        <v>1</v>
      </c>
      <c r="N218" s="199" t="s">
        <v>45</v>
      </c>
      <c r="O218" s="65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AR218" s="202" t="s">
        <v>136</v>
      </c>
      <c r="AT218" s="202" t="s">
        <v>131</v>
      </c>
      <c r="AU218" s="202" t="s">
        <v>90</v>
      </c>
      <c r="AY218" s="16" t="s">
        <v>129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6" t="s">
        <v>88</v>
      </c>
      <c r="BK218" s="203">
        <f>ROUND(I218*H218,2)</f>
        <v>0</v>
      </c>
      <c r="BL218" s="16" t="s">
        <v>136</v>
      </c>
      <c r="BM218" s="202" t="s">
        <v>263</v>
      </c>
    </row>
    <row r="219" spans="2:65" s="1" customFormat="1" ht="36" customHeight="1">
      <c r="B219" s="33"/>
      <c r="C219" s="191" t="s">
        <v>264</v>
      </c>
      <c r="D219" s="191" t="s">
        <v>131</v>
      </c>
      <c r="E219" s="192" t="s">
        <v>265</v>
      </c>
      <c r="F219" s="193" t="s">
        <v>266</v>
      </c>
      <c r="G219" s="194" t="s">
        <v>158</v>
      </c>
      <c r="H219" s="195">
        <v>128.83000000000001</v>
      </c>
      <c r="I219" s="196"/>
      <c r="J219" s="197">
        <f>ROUND(I219*H219,2)</f>
        <v>0</v>
      </c>
      <c r="K219" s="193" t="s">
        <v>135</v>
      </c>
      <c r="L219" s="37"/>
      <c r="M219" s="198" t="s">
        <v>1</v>
      </c>
      <c r="N219" s="199" t="s">
        <v>45</v>
      </c>
      <c r="O219" s="65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AR219" s="202" t="s">
        <v>136</v>
      </c>
      <c r="AT219" s="202" t="s">
        <v>131</v>
      </c>
      <c r="AU219" s="202" t="s">
        <v>90</v>
      </c>
      <c r="AY219" s="16" t="s">
        <v>129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6" t="s">
        <v>88</v>
      </c>
      <c r="BK219" s="203">
        <f>ROUND(I219*H219,2)</f>
        <v>0</v>
      </c>
      <c r="BL219" s="16" t="s">
        <v>136</v>
      </c>
      <c r="BM219" s="202" t="s">
        <v>267</v>
      </c>
    </row>
    <row r="220" spans="2:65" s="12" customFormat="1" ht="10">
      <c r="B220" s="204"/>
      <c r="C220" s="205"/>
      <c r="D220" s="206" t="s">
        <v>138</v>
      </c>
      <c r="E220" s="207" t="s">
        <v>1</v>
      </c>
      <c r="F220" s="208" t="s">
        <v>256</v>
      </c>
      <c r="G220" s="205"/>
      <c r="H220" s="209">
        <v>42.171999999999997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138</v>
      </c>
      <c r="AU220" s="215" t="s">
        <v>90</v>
      </c>
      <c r="AV220" s="12" t="s">
        <v>90</v>
      </c>
      <c r="AW220" s="12" t="s">
        <v>34</v>
      </c>
      <c r="AX220" s="12" t="s">
        <v>80</v>
      </c>
      <c r="AY220" s="215" t="s">
        <v>129</v>
      </c>
    </row>
    <row r="221" spans="2:65" s="12" customFormat="1" ht="10">
      <c r="B221" s="204"/>
      <c r="C221" s="205"/>
      <c r="D221" s="206" t="s">
        <v>138</v>
      </c>
      <c r="E221" s="207" t="s">
        <v>1</v>
      </c>
      <c r="F221" s="208" t="s">
        <v>257</v>
      </c>
      <c r="G221" s="205"/>
      <c r="H221" s="209">
        <v>18.323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138</v>
      </c>
      <c r="AU221" s="215" t="s">
        <v>90</v>
      </c>
      <c r="AV221" s="12" t="s">
        <v>90</v>
      </c>
      <c r="AW221" s="12" t="s">
        <v>34</v>
      </c>
      <c r="AX221" s="12" t="s">
        <v>80</v>
      </c>
      <c r="AY221" s="215" t="s">
        <v>129</v>
      </c>
    </row>
    <row r="222" spans="2:65" s="13" customFormat="1" ht="10">
      <c r="B222" s="216"/>
      <c r="C222" s="217"/>
      <c r="D222" s="206" t="s">
        <v>138</v>
      </c>
      <c r="E222" s="218" t="s">
        <v>1</v>
      </c>
      <c r="F222" s="219" t="s">
        <v>258</v>
      </c>
      <c r="G222" s="217"/>
      <c r="H222" s="218" t="s">
        <v>1</v>
      </c>
      <c r="I222" s="220"/>
      <c r="J222" s="217"/>
      <c r="K222" s="217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138</v>
      </c>
      <c r="AU222" s="225" t="s">
        <v>90</v>
      </c>
      <c r="AV222" s="13" t="s">
        <v>88</v>
      </c>
      <c r="AW222" s="13" t="s">
        <v>34</v>
      </c>
      <c r="AX222" s="13" t="s">
        <v>80</v>
      </c>
      <c r="AY222" s="225" t="s">
        <v>129</v>
      </c>
    </row>
    <row r="223" spans="2:65" s="12" customFormat="1" ht="20">
      <c r="B223" s="204"/>
      <c r="C223" s="205"/>
      <c r="D223" s="206" t="s">
        <v>138</v>
      </c>
      <c r="E223" s="207" t="s">
        <v>1</v>
      </c>
      <c r="F223" s="208" t="s">
        <v>175</v>
      </c>
      <c r="G223" s="205"/>
      <c r="H223" s="209">
        <v>48.069000000000003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138</v>
      </c>
      <c r="AU223" s="215" t="s">
        <v>90</v>
      </c>
      <c r="AV223" s="12" t="s">
        <v>90</v>
      </c>
      <c r="AW223" s="12" t="s">
        <v>34</v>
      </c>
      <c r="AX223" s="12" t="s">
        <v>80</v>
      </c>
      <c r="AY223" s="215" t="s">
        <v>129</v>
      </c>
    </row>
    <row r="224" spans="2:65" s="12" customFormat="1" ht="10">
      <c r="B224" s="204"/>
      <c r="C224" s="205"/>
      <c r="D224" s="206" t="s">
        <v>138</v>
      </c>
      <c r="E224" s="207" t="s">
        <v>1</v>
      </c>
      <c r="F224" s="208" t="s">
        <v>176</v>
      </c>
      <c r="G224" s="205"/>
      <c r="H224" s="209">
        <v>20.265999999999998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138</v>
      </c>
      <c r="AU224" s="215" t="s">
        <v>90</v>
      </c>
      <c r="AV224" s="12" t="s">
        <v>90</v>
      </c>
      <c r="AW224" s="12" t="s">
        <v>34</v>
      </c>
      <c r="AX224" s="12" t="s">
        <v>80</v>
      </c>
      <c r="AY224" s="215" t="s">
        <v>129</v>
      </c>
    </row>
    <row r="225" spans="2:65" s="13" customFormat="1" ht="10">
      <c r="B225" s="216"/>
      <c r="C225" s="217"/>
      <c r="D225" s="206" t="s">
        <v>138</v>
      </c>
      <c r="E225" s="218" t="s">
        <v>1</v>
      </c>
      <c r="F225" s="219" t="s">
        <v>259</v>
      </c>
      <c r="G225" s="217"/>
      <c r="H225" s="218" t="s">
        <v>1</v>
      </c>
      <c r="I225" s="220"/>
      <c r="J225" s="217"/>
      <c r="K225" s="217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138</v>
      </c>
      <c r="AU225" s="225" t="s">
        <v>90</v>
      </c>
      <c r="AV225" s="13" t="s">
        <v>88</v>
      </c>
      <c r="AW225" s="13" t="s">
        <v>34</v>
      </c>
      <c r="AX225" s="13" t="s">
        <v>80</v>
      </c>
      <c r="AY225" s="225" t="s">
        <v>129</v>
      </c>
    </row>
    <row r="226" spans="2:65" s="14" customFormat="1" ht="10">
      <c r="B226" s="226"/>
      <c r="C226" s="227"/>
      <c r="D226" s="206" t="s">
        <v>138</v>
      </c>
      <c r="E226" s="228" t="s">
        <v>1</v>
      </c>
      <c r="F226" s="229" t="s">
        <v>145</v>
      </c>
      <c r="G226" s="227"/>
      <c r="H226" s="230">
        <v>128.83000000000001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AT226" s="236" t="s">
        <v>138</v>
      </c>
      <c r="AU226" s="236" t="s">
        <v>90</v>
      </c>
      <c r="AV226" s="14" t="s">
        <v>136</v>
      </c>
      <c r="AW226" s="14" t="s">
        <v>34</v>
      </c>
      <c r="AX226" s="14" t="s">
        <v>88</v>
      </c>
      <c r="AY226" s="236" t="s">
        <v>129</v>
      </c>
    </row>
    <row r="227" spans="2:65" s="1" customFormat="1" ht="16.5" customHeight="1">
      <c r="B227" s="33"/>
      <c r="C227" s="237" t="s">
        <v>268</v>
      </c>
      <c r="D227" s="237" t="s">
        <v>269</v>
      </c>
      <c r="E227" s="238" t="s">
        <v>270</v>
      </c>
      <c r="F227" s="239" t="s">
        <v>271</v>
      </c>
      <c r="G227" s="240" t="s">
        <v>249</v>
      </c>
      <c r="H227" s="241">
        <v>204.55799999999999</v>
      </c>
      <c r="I227" s="242"/>
      <c r="J227" s="243">
        <f>ROUND(I227*H227,2)</f>
        <v>0</v>
      </c>
      <c r="K227" s="239" t="s">
        <v>135</v>
      </c>
      <c r="L227" s="244"/>
      <c r="M227" s="245" t="s">
        <v>1</v>
      </c>
      <c r="N227" s="246" t="s">
        <v>45</v>
      </c>
      <c r="O227" s="65"/>
      <c r="P227" s="200">
        <f>O227*H227</f>
        <v>0</v>
      </c>
      <c r="Q227" s="200">
        <v>1</v>
      </c>
      <c r="R227" s="200">
        <f>Q227*H227</f>
        <v>204.55799999999999</v>
      </c>
      <c r="S227" s="200">
        <v>0</v>
      </c>
      <c r="T227" s="201">
        <f>S227*H227</f>
        <v>0</v>
      </c>
      <c r="AR227" s="202" t="s">
        <v>189</v>
      </c>
      <c r="AT227" s="202" t="s">
        <v>269</v>
      </c>
      <c r="AU227" s="202" t="s">
        <v>90</v>
      </c>
      <c r="AY227" s="16" t="s">
        <v>129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6" t="s">
        <v>88</v>
      </c>
      <c r="BK227" s="203">
        <f>ROUND(I227*H227,2)</f>
        <v>0</v>
      </c>
      <c r="BL227" s="16" t="s">
        <v>136</v>
      </c>
      <c r="BM227" s="202" t="s">
        <v>272</v>
      </c>
    </row>
    <row r="228" spans="2:65" s="12" customFormat="1" ht="10">
      <c r="B228" s="204"/>
      <c r="C228" s="205"/>
      <c r="D228" s="206" t="s">
        <v>138</v>
      </c>
      <c r="E228" s="207" t="s">
        <v>1</v>
      </c>
      <c r="F228" s="208" t="s">
        <v>273</v>
      </c>
      <c r="G228" s="205"/>
      <c r="H228" s="209">
        <v>36.168999999999997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138</v>
      </c>
      <c r="AU228" s="215" t="s">
        <v>90</v>
      </c>
      <c r="AV228" s="12" t="s">
        <v>90</v>
      </c>
      <c r="AW228" s="12" t="s">
        <v>34</v>
      </c>
      <c r="AX228" s="12" t="s">
        <v>80</v>
      </c>
      <c r="AY228" s="215" t="s">
        <v>129</v>
      </c>
    </row>
    <row r="229" spans="2:65" s="12" customFormat="1" ht="10">
      <c r="B229" s="204"/>
      <c r="C229" s="205"/>
      <c r="D229" s="206" t="s">
        <v>138</v>
      </c>
      <c r="E229" s="207" t="s">
        <v>1</v>
      </c>
      <c r="F229" s="208" t="s">
        <v>274</v>
      </c>
      <c r="G229" s="205"/>
      <c r="H229" s="209">
        <v>15.715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138</v>
      </c>
      <c r="AU229" s="215" t="s">
        <v>90</v>
      </c>
      <c r="AV229" s="12" t="s">
        <v>90</v>
      </c>
      <c r="AW229" s="12" t="s">
        <v>34</v>
      </c>
      <c r="AX229" s="12" t="s">
        <v>80</v>
      </c>
      <c r="AY229" s="215" t="s">
        <v>129</v>
      </c>
    </row>
    <row r="230" spans="2:65" s="13" customFormat="1" ht="10">
      <c r="B230" s="216"/>
      <c r="C230" s="217"/>
      <c r="D230" s="206" t="s">
        <v>138</v>
      </c>
      <c r="E230" s="218" t="s">
        <v>1</v>
      </c>
      <c r="F230" s="219" t="s">
        <v>258</v>
      </c>
      <c r="G230" s="217"/>
      <c r="H230" s="218" t="s">
        <v>1</v>
      </c>
      <c r="I230" s="220"/>
      <c r="J230" s="217"/>
      <c r="K230" s="217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138</v>
      </c>
      <c r="AU230" s="225" t="s">
        <v>90</v>
      </c>
      <c r="AV230" s="13" t="s">
        <v>88</v>
      </c>
      <c r="AW230" s="13" t="s">
        <v>34</v>
      </c>
      <c r="AX230" s="13" t="s">
        <v>80</v>
      </c>
      <c r="AY230" s="225" t="s">
        <v>129</v>
      </c>
    </row>
    <row r="231" spans="2:65" s="12" customFormat="1" ht="20">
      <c r="B231" s="204"/>
      <c r="C231" s="205"/>
      <c r="D231" s="206" t="s">
        <v>138</v>
      </c>
      <c r="E231" s="207" t="s">
        <v>1</v>
      </c>
      <c r="F231" s="208" t="s">
        <v>275</v>
      </c>
      <c r="G231" s="205"/>
      <c r="H231" s="209">
        <v>35.429000000000002</v>
      </c>
      <c r="I231" s="210"/>
      <c r="J231" s="205"/>
      <c r="K231" s="205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138</v>
      </c>
      <c r="AU231" s="215" t="s">
        <v>90</v>
      </c>
      <c r="AV231" s="12" t="s">
        <v>90</v>
      </c>
      <c r="AW231" s="12" t="s">
        <v>34</v>
      </c>
      <c r="AX231" s="12" t="s">
        <v>80</v>
      </c>
      <c r="AY231" s="215" t="s">
        <v>129</v>
      </c>
    </row>
    <row r="232" spans="2:65" s="12" customFormat="1" ht="10">
      <c r="B232" s="204"/>
      <c r="C232" s="205"/>
      <c r="D232" s="206" t="s">
        <v>138</v>
      </c>
      <c r="E232" s="207" t="s">
        <v>1</v>
      </c>
      <c r="F232" s="208" t="s">
        <v>276</v>
      </c>
      <c r="G232" s="205"/>
      <c r="H232" s="209">
        <v>14.965999999999999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138</v>
      </c>
      <c r="AU232" s="215" t="s">
        <v>90</v>
      </c>
      <c r="AV232" s="12" t="s">
        <v>90</v>
      </c>
      <c r="AW232" s="12" t="s">
        <v>34</v>
      </c>
      <c r="AX232" s="12" t="s">
        <v>80</v>
      </c>
      <c r="AY232" s="215" t="s">
        <v>129</v>
      </c>
    </row>
    <row r="233" spans="2:65" s="13" customFormat="1" ht="10">
      <c r="B233" s="216"/>
      <c r="C233" s="217"/>
      <c r="D233" s="206" t="s">
        <v>138</v>
      </c>
      <c r="E233" s="218" t="s">
        <v>1</v>
      </c>
      <c r="F233" s="219" t="s">
        <v>259</v>
      </c>
      <c r="G233" s="217"/>
      <c r="H233" s="218" t="s">
        <v>1</v>
      </c>
      <c r="I233" s="220"/>
      <c r="J233" s="217"/>
      <c r="K233" s="217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138</v>
      </c>
      <c r="AU233" s="225" t="s">
        <v>90</v>
      </c>
      <c r="AV233" s="13" t="s">
        <v>88</v>
      </c>
      <c r="AW233" s="13" t="s">
        <v>34</v>
      </c>
      <c r="AX233" s="13" t="s">
        <v>80</v>
      </c>
      <c r="AY233" s="225" t="s">
        <v>129</v>
      </c>
    </row>
    <row r="234" spans="2:65" s="14" customFormat="1" ht="10">
      <c r="B234" s="226"/>
      <c r="C234" s="227"/>
      <c r="D234" s="206" t="s">
        <v>138</v>
      </c>
      <c r="E234" s="228" t="s">
        <v>1</v>
      </c>
      <c r="F234" s="229" t="s">
        <v>145</v>
      </c>
      <c r="G234" s="227"/>
      <c r="H234" s="230">
        <v>102.279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138</v>
      </c>
      <c r="AU234" s="236" t="s">
        <v>90</v>
      </c>
      <c r="AV234" s="14" t="s">
        <v>136</v>
      </c>
      <c r="AW234" s="14" t="s">
        <v>34</v>
      </c>
      <c r="AX234" s="14" t="s">
        <v>88</v>
      </c>
      <c r="AY234" s="236" t="s">
        <v>129</v>
      </c>
    </row>
    <row r="235" spans="2:65" s="12" customFormat="1" ht="10">
      <c r="B235" s="204"/>
      <c r="C235" s="205"/>
      <c r="D235" s="206" t="s">
        <v>138</v>
      </c>
      <c r="E235" s="205"/>
      <c r="F235" s="208" t="s">
        <v>277</v>
      </c>
      <c r="G235" s="205"/>
      <c r="H235" s="209">
        <v>204.55799999999999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138</v>
      </c>
      <c r="AU235" s="215" t="s">
        <v>90</v>
      </c>
      <c r="AV235" s="12" t="s">
        <v>90</v>
      </c>
      <c r="AW235" s="12" t="s">
        <v>4</v>
      </c>
      <c r="AX235" s="12" t="s">
        <v>88</v>
      </c>
      <c r="AY235" s="215" t="s">
        <v>129</v>
      </c>
    </row>
    <row r="236" spans="2:65" s="1" customFormat="1" ht="48" customHeight="1">
      <c r="B236" s="33"/>
      <c r="C236" s="191" t="s">
        <v>278</v>
      </c>
      <c r="D236" s="191" t="s">
        <v>131</v>
      </c>
      <c r="E236" s="192" t="s">
        <v>279</v>
      </c>
      <c r="F236" s="193" t="s">
        <v>280</v>
      </c>
      <c r="G236" s="194" t="s">
        <v>281</v>
      </c>
      <c r="H236" s="195">
        <v>98.037000000000006</v>
      </c>
      <c r="I236" s="196"/>
      <c r="J236" s="197">
        <f>ROUND(I236*H236,2)</f>
        <v>0</v>
      </c>
      <c r="K236" s="193" t="s">
        <v>135</v>
      </c>
      <c r="L236" s="37"/>
      <c r="M236" s="198" t="s">
        <v>1</v>
      </c>
      <c r="N236" s="199" t="s">
        <v>45</v>
      </c>
      <c r="O236" s="65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AR236" s="202" t="s">
        <v>136</v>
      </c>
      <c r="AT236" s="202" t="s">
        <v>131</v>
      </c>
      <c r="AU236" s="202" t="s">
        <v>90</v>
      </c>
      <c r="AY236" s="16" t="s">
        <v>129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6" t="s">
        <v>88</v>
      </c>
      <c r="BK236" s="203">
        <f>ROUND(I236*H236,2)</f>
        <v>0</v>
      </c>
      <c r="BL236" s="16" t="s">
        <v>136</v>
      </c>
      <c r="BM236" s="202" t="s">
        <v>282</v>
      </c>
    </row>
    <row r="237" spans="2:65" s="1" customFormat="1" ht="36" customHeight="1">
      <c r="B237" s="33"/>
      <c r="C237" s="191" t="s">
        <v>283</v>
      </c>
      <c r="D237" s="191" t="s">
        <v>131</v>
      </c>
      <c r="E237" s="192" t="s">
        <v>284</v>
      </c>
      <c r="F237" s="193" t="s">
        <v>285</v>
      </c>
      <c r="G237" s="194" t="s">
        <v>281</v>
      </c>
      <c r="H237" s="195">
        <v>98.037000000000006</v>
      </c>
      <c r="I237" s="196"/>
      <c r="J237" s="197">
        <f>ROUND(I237*H237,2)</f>
        <v>0</v>
      </c>
      <c r="K237" s="193" t="s">
        <v>135</v>
      </c>
      <c r="L237" s="37"/>
      <c r="M237" s="198" t="s">
        <v>1</v>
      </c>
      <c r="N237" s="199" t="s">
        <v>45</v>
      </c>
      <c r="O237" s="65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AR237" s="202" t="s">
        <v>136</v>
      </c>
      <c r="AT237" s="202" t="s">
        <v>131</v>
      </c>
      <c r="AU237" s="202" t="s">
        <v>90</v>
      </c>
      <c r="AY237" s="16" t="s">
        <v>129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6" t="s">
        <v>88</v>
      </c>
      <c r="BK237" s="203">
        <f>ROUND(I237*H237,2)</f>
        <v>0</v>
      </c>
      <c r="BL237" s="16" t="s">
        <v>136</v>
      </c>
      <c r="BM237" s="202" t="s">
        <v>286</v>
      </c>
    </row>
    <row r="238" spans="2:65" s="12" customFormat="1" ht="10">
      <c r="B238" s="204"/>
      <c r="C238" s="205"/>
      <c r="D238" s="206" t="s">
        <v>138</v>
      </c>
      <c r="E238" s="207" t="s">
        <v>1</v>
      </c>
      <c r="F238" s="208" t="s">
        <v>287</v>
      </c>
      <c r="G238" s="205"/>
      <c r="H238" s="209">
        <v>15.196999999999999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138</v>
      </c>
      <c r="AU238" s="215" t="s">
        <v>90</v>
      </c>
      <c r="AV238" s="12" t="s">
        <v>90</v>
      </c>
      <c r="AW238" s="12" t="s">
        <v>34</v>
      </c>
      <c r="AX238" s="12" t="s">
        <v>80</v>
      </c>
      <c r="AY238" s="215" t="s">
        <v>129</v>
      </c>
    </row>
    <row r="239" spans="2:65" s="12" customFormat="1" ht="10">
      <c r="B239" s="204"/>
      <c r="C239" s="205"/>
      <c r="D239" s="206" t="s">
        <v>138</v>
      </c>
      <c r="E239" s="207" t="s">
        <v>1</v>
      </c>
      <c r="F239" s="208" t="s">
        <v>288</v>
      </c>
      <c r="G239" s="205"/>
      <c r="H239" s="209">
        <v>13.206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138</v>
      </c>
      <c r="AU239" s="215" t="s">
        <v>90</v>
      </c>
      <c r="AV239" s="12" t="s">
        <v>90</v>
      </c>
      <c r="AW239" s="12" t="s">
        <v>34</v>
      </c>
      <c r="AX239" s="12" t="s">
        <v>80</v>
      </c>
      <c r="AY239" s="215" t="s">
        <v>129</v>
      </c>
    </row>
    <row r="240" spans="2:65" s="13" customFormat="1" ht="10">
      <c r="B240" s="216"/>
      <c r="C240" s="217"/>
      <c r="D240" s="206" t="s">
        <v>138</v>
      </c>
      <c r="E240" s="218" t="s">
        <v>1</v>
      </c>
      <c r="F240" s="219" t="s">
        <v>258</v>
      </c>
      <c r="G240" s="217"/>
      <c r="H240" s="218" t="s">
        <v>1</v>
      </c>
      <c r="I240" s="220"/>
      <c r="J240" s="217"/>
      <c r="K240" s="217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138</v>
      </c>
      <c r="AU240" s="225" t="s">
        <v>90</v>
      </c>
      <c r="AV240" s="13" t="s">
        <v>88</v>
      </c>
      <c r="AW240" s="13" t="s">
        <v>34</v>
      </c>
      <c r="AX240" s="13" t="s">
        <v>80</v>
      </c>
      <c r="AY240" s="225" t="s">
        <v>129</v>
      </c>
    </row>
    <row r="241" spans="2:65" s="12" customFormat="1" ht="10">
      <c r="B241" s="204"/>
      <c r="C241" s="205"/>
      <c r="D241" s="206" t="s">
        <v>138</v>
      </c>
      <c r="E241" s="207" t="s">
        <v>1</v>
      </c>
      <c r="F241" s="208" t="s">
        <v>289</v>
      </c>
      <c r="G241" s="205"/>
      <c r="H241" s="209">
        <v>38.456000000000003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138</v>
      </c>
      <c r="AU241" s="215" t="s">
        <v>90</v>
      </c>
      <c r="AV241" s="12" t="s">
        <v>90</v>
      </c>
      <c r="AW241" s="12" t="s">
        <v>34</v>
      </c>
      <c r="AX241" s="12" t="s">
        <v>80</v>
      </c>
      <c r="AY241" s="215" t="s">
        <v>129</v>
      </c>
    </row>
    <row r="242" spans="2:65" s="12" customFormat="1" ht="10">
      <c r="B242" s="204"/>
      <c r="C242" s="205"/>
      <c r="D242" s="206" t="s">
        <v>138</v>
      </c>
      <c r="E242" s="207" t="s">
        <v>1</v>
      </c>
      <c r="F242" s="208" t="s">
        <v>290</v>
      </c>
      <c r="G242" s="205"/>
      <c r="H242" s="209">
        <v>31.178000000000001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138</v>
      </c>
      <c r="AU242" s="215" t="s">
        <v>90</v>
      </c>
      <c r="AV242" s="12" t="s">
        <v>90</v>
      </c>
      <c r="AW242" s="12" t="s">
        <v>34</v>
      </c>
      <c r="AX242" s="12" t="s">
        <v>80</v>
      </c>
      <c r="AY242" s="215" t="s">
        <v>129</v>
      </c>
    </row>
    <row r="243" spans="2:65" s="13" customFormat="1" ht="10">
      <c r="B243" s="216"/>
      <c r="C243" s="217"/>
      <c r="D243" s="206" t="s">
        <v>138</v>
      </c>
      <c r="E243" s="218" t="s">
        <v>1</v>
      </c>
      <c r="F243" s="219" t="s">
        <v>259</v>
      </c>
      <c r="G243" s="217"/>
      <c r="H243" s="218" t="s">
        <v>1</v>
      </c>
      <c r="I243" s="220"/>
      <c r="J243" s="217"/>
      <c r="K243" s="217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138</v>
      </c>
      <c r="AU243" s="225" t="s">
        <v>90</v>
      </c>
      <c r="AV243" s="13" t="s">
        <v>88</v>
      </c>
      <c r="AW243" s="13" t="s">
        <v>34</v>
      </c>
      <c r="AX243" s="13" t="s">
        <v>80</v>
      </c>
      <c r="AY243" s="225" t="s">
        <v>129</v>
      </c>
    </row>
    <row r="244" spans="2:65" s="14" customFormat="1" ht="10">
      <c r="B244" s="226"/>
      <c r="C244" s="227"/>
      <c r="D244" s="206" t="s">
        <v>138</v>
      </c>
      <c r="E244" s="228" t="s">
        <v>1</v>
      </c>
      <c r="F244" s="229" t="s">
        <v>145</v>
      </c>
      <c r="G244" s="227"/>
      <c r="H244" s="230">
        <v>98.037000000000006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AT244" s="236" t="s">
        <v>138</v>
      </c>
      <c r="AU244" s="236" t="s">
        <v>90</v>
      </c>
      <c r="AV244" s="14" t="s">
        <v>136</v>
      </c>
      <c r="AW244" s="14" t="s">
        <v>34</v>
      </c>
      <c r="AX244" s="14" t="s">
        <v>88</v>
      </c>
      <c r="AY244" s="236" t="s">
        <v>129</v>
      </c>
    </row>
    <row r="245" spans="2:65" s="1" customFormat="1" ht="16.5" customHeight="1">
      <c r="B245" s="33"/>
      <c r="C245" s="237" t="s">
        <v>291</v>
      </c>
      <c r="D245" s="237" t="s">
        <v>269</v>
      </c>
      <c r="E245" s="238" t="s">
        <v>292</v>
      </c>
      <c r="F245" s="239" t="s">
        <v>293</v>
      </c>
      <c r="G245" s="240" t="s">
        <v>249</v>
      </c>
      <c r="H245" s="241">
        <v>9.8040000000000003</v>
      </c>
      <c r="I245" s="242"/>
      <c r="J245" s="243">
        <f>ROUND(I245*H245,2)</f>
        <v>0</v>
      </c>
      <c r="K245" s="239" t="s">
        <v>135</v>
      </c>
      <c r="L245" s="244"/>
      <c r="M245" s="245" t="s">
        <v>1</v>
      </c>
      <c r="N245" s="246" t="s">
        <v>45</v>
      </c>
      <c r="O245" s="65"/>
      <c r="P245" s="200">
        <f>O245*H245</f>
        <v>0</v>
      </c>
      <c r="Q245" s="200">
        <v>1</v>
      </c>
      <c r="R245" s="200">
        <f>Q245*H245</f>
        <v>9.8040000000000003</v>
      </c>
      <c r="S245" s="200">
        <v>0</v>
      </c>
      <c r="T245" s="201">
        <f>S245*H245</f>
        <v>0</v>
      </c>
      <c r="AR245" s="202" t="s">
        <v>189</v>
      </c>
      <c r="AT245" s="202" t="s">
        <v>269</v>
      </c>
      <c r="AU245" s="202" t="s">
        <v>90</v>
      </c>
      <c r="AY245" s="16" t="s">
        <v>129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6" t="s">
        <v>88</v>
      </c>
      <c r="BK245" s="203">
        <f>ROUND(I245*H245,2)</f>
        <v>0</v>
      </c>
      <c r="BL245" s="16" t="s">
        <v>136</v>
      </c>
      <c r="BM245" s="202" t="s">
        <v>294</v>
      </c>
    </row>
    <row r="246" spans="2:65" s="12" customFormat="1" ht="10">
      <c r="B246" s="204"/>
      <c r="C246" s="205"/>
      <c r="D246" s="206" t="s">
        <v>138</v>
      </c>
      <c r="E246" s="207" t="s">
        <v>1</v>
      </c>
      <c r="F246" s="208" t="s">
        <v>295</v>
      </c>
      <c r="G246" s="205"/>
      <c r="H246" s="209">
        <v>9.8040000000000003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138</v>
      </c>
      <c r="AU246" s="215" t="s">
        <v>90</v>
      </c>
      <c r="AV246" s="12" t="s">
        <v>90</v>
      </c>
      <c r="AW246" s="12" t="s">
        <v>34</v>
      </c>
      <c r="AX246" s="12" t="s">
        <v>80</v>
      </c>
      <c r="AY246" s="215" t="s">
        <v>129</v>
      </c>
    </row>
    <row r="247" spans="2:65" s="14" customFormat="1" ht="10">
      <c r="B247" s="226"/>
      <c r="C247" s="227"/>
      <c r="D247" s="206" t="s">
        <v>138</v>
      </c>
      <c r="E247" s="228" t="s">
        <v>1</v>
      </c>
      <c r="F247" s="229" t="s">
        <v>145</v>
      </c>
      <c r="G247" s="227"/>
      <c r="H247" s="230">
        <v>9.8040000000000003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AT247" s="236" t="s">
        <v>138</v>
      </c>
      <c r="AU247" s="236" t="s">
        <v>90</v>
      </c>
      <c r="AV247" s="14" t="s">
        <v>136</v>
      </c>
      <c r="AW247" s="14" t="s">
        <v>34</v>
      </c>
      <c r="AX247" s="14" t="s">
        <v>88</v>
      </c>
      <c r="AY247" s="236" t="s">
        <v>129</v>
      </c>
    </row>
    <row r="248" spans="2:65" s="1" customFormat="1" ht="36" customHeight="1">
      <c r="B248" s="33"/>
      <c r="C248" s="191" t="s">
        <v>296</v>
      </c>
      <c r="D248" s="191" t="s">
        <v>131</v>
      </c>
      <c r="E248" s="192" t="s">
        <v>297</v>
      </c>
      <c r="F248" s="193" t="s">
        <v>298</v>
      </c>
      <c r="G248" s="194" t="s">
        <v>281</v>
      </c>
      <c r="H248" s="195">
        <v>98.037000000000006</v>
      </c>
      <c r="I248" s="196"/>
      <c r="J248" s="197">
        <f>ROUND(I248*H248,2)</f>
        <v>0</v>
      </c>
      <c r="K248" s="193" t="s">
        <v>135</v>
      </c>
      <c r="L248" s="37"/>
      <c r="M248" s="198" t="s">
        <v>1</v>
      </c>
      <c r="N248" s="199" t="s">
        <v>45</v>
      </c>
      <c r="O248" s="65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AR248" s="202" t="s">
        <v>136</v>
      </c>
      <c r="AT248" s="202" t="s">
        <v>131</v>
      </c>
      <c r="AU248" s="202" t="s">
        <v>90</v>
      </c>
      <c r="AY248" s="16" t="s">
        <v>129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6" t="s">
        <v>88</v>
      </c>
      <c r="BK248" s="203">
        <f>ROUND(I248*H248,2)</f>
        <v>0</v>
      </c>
      <c r="BL248" s="16" t="s">
        <v>136</v>
      </c>
      <c r="BM248" s="202" t="s">
        <v>299</v>
      </c>
    </row>
    <row r="249" spans="2:65" s="1" customFormat="1" ht="16.5" customHeight="1">
      <c r="B249" s="33"/>
      <c r="C249" s="237" t="s">
        <v>300</v>
      </c>
      <c r="D249" s="237" t="s">
        <v>269</v>
      </c>
      <c r="E249" s="238" t="s">
        <v>301</v>
      </c>
      <c r="F249" s="239" t="s">
        <v>302</v>
      </c>
      <c r="G249" s="240" t="s">
        <v>303</v>
      </c>
      <c r="H249" s="241">
        <v>1.4710000000000001</v>
      </c>
      <c r="I249" s="242"/>
      <c r="J249" s="243">
        <f>ROUND(I249*H249,2)</f>
        <v>0</v>
      </c>
      <c r="K249" s="239" t="s">
        <v>135</v>
      </c>
      <c r="L249" s="244"/>
      <c r="M249" s="245" t="s">
        <v>1</v>
      </c>
      <c r="N249" s="246" t="s">
        <v>45</v>
      </c>
      <c r="O249" s="65"/>
      <c r="P249" s="200">
        <f>O249*H249</f>
        <v>0</v>
      </c>
      <c r="Q249" s="200">
        <v>1E-3</v>
      </c>
      <c r="R249" s="200">
        <f>Q249*H249</f>
        <v>1.4710000000000001E-3</v>
      </c>
      <c r="S249" s="200">
        <v>0</v>
      </c>
      <c r="T249" s="201">
        <f>S249*H249</f>
        <v>0</v>
      </c>
      <c r="AR249" s="202" t="s">
        <v>189</v>
      </c>
      <c r="AT249" s="202" t="s">
        <v>269</v>
      </c>
      <c r="AU249" s="202" t="s">
        <v>90</v>
      </c>
      <c r="AY249" s="16" t="s">
        <v>129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6" t="s">
        <v>88</v>
      </c>
      <c r="BK249" s="203">
        <f>ROUND(I249*H249,2)</f>
        <v>0</v>
      </c>
      <c r="BL249" s="16" t="s">
        <v>136</v>
      </c>
      <c r="BM249" s="202" t="s">
        <v>304</v>
      </c>
    </row>
    <row r="250" spans="2:65" s="12" customFormat="1" ht="10">
      <c r="B250" s="204"/>
      <c r="C250" s="205"/>
      <c r="D250" s="206" t="s">
        <v>138</v>
      </c>
      <c r="E250" s="205"/>
      <c r="F250" s="208" t="s">
        <v>305</v>
      </c>
      <c r="G250" s="205"/>
      <c r="H250" s="209">
        <v>1.4710000000000001</v>
      </c>
      <c r="I250" s="210"/>
      <c r="J250" s="205"/>
      <c r="K250" s="205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138</v>
      </c>
      <c r="AU250" s="215" t="s">
        <v>90</v>
      </c>
      <c r="AV250" s="12" t="s">
        <v>90</v>
      </c>
      <c r="AW250" s="12" t="s">
        <v>4</v>
      </c>
      <c r="AX250" s="12" t="s">
        <v>88</v>
      </c>
      <c r="AY250" s="215" t="s">
        <v>129</v>
      </c>
    </row>
    <row r="251" spans="2:65" s="1" customFormat="1" ht="24" customHeight="1">
      <c r="B251" s="33"/>
      <c r="C251" s="191" t="s">
        <v>306</v>
      </c>
      <c r="D251" s="191" t="s">
        <v>131</v>
      </c>
      <c r="E251" s="192" t="s">
        <v>307</v>
      </c>
      <c r="F251" s="193" t="s">
        <v>308</v>
      </c>
      <c r="G251" s="194" t="s">
        <v>281</v>
      </c>
      <c r="H251" s="195">
        <v>43.008000000000003</v>
      </c>
      <c r="I251" s="196"/>
      <c r="J251" s="197">
        <f>ROUND(I251*H251,2)</f>
        <v>0</v>
      </c>
      <c r="K251" s="193" t="s">
        <v>135</v>
      </c>
      <c r="L251" s="37"/>
      <c r="M251" s="198" t="s">
        <v>1</v>
      </c>
      <c r="N251" s="199" t="s">
        <v>45</v>
      </c>
      <c r="O251" s="65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AR251" s="202" t="s">
        <v>136</v>
      </c>
      <c r="AT251" s="202" t="s">
        <v>131</v>
      </c>
      <c r="AU251" s="202" t="s">
        <v>90</v>
      </c>
      <c r="AY251" s="16" t="s">
        <v>129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6" t="s">
        <v>88</v>
      </c>
      <c r="BK251" s="203">
        <f>ROUND(I251*H251,2)</f>
        <v>0</v>
      </c>
      <c r="BL251" s="16" t="s">
        <v>136</v>
      </c>
      <c r="BM251" s="202" t="s">
        <v>309</v>
      </c>
    </row>
    <row r="252" spans="2:65" s="12" customFormat="1" ht="10">
      <c r="B252" s="204"/>
      <c r="C252" s="205"/>
      <c r="D252" s="206" t="s">
        <v>138</v>
      </c>
      <c r="E252" s="207" t="s">
        <v>1</v>
      </c>
      <c r="F252" s="208" t="s">
        <v>310</v>
      </c>
      <c r="G252" s="205"/>
      <c r="H252" s="209">
        <v>39.887999999999998</v>
      </c>
      <c r="I252" s="210"/>
      <c r="J252" s="205"/>
      <c r="K252" s="205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138</v>
      </c>
      <c r="AU252" s="215" t="s">
        <v>90</v>
      </c>
      <c r="AV252" s="12" t="s">
        <v>90</v>
      </c>
      <c r="AW252" s="12" t="s">
        <v>34</v>
      </c>
      <c r="AX252" s="12" t="s">
        <v>80</v>
      </c>
      <c r="AY252" s="215" t="s">
        <v>129</v>
      </c>
    </row>
    <row r="253" spans="2:65" s="12" customFormat="1" ht="10">
      <c r="B253" s="204"/>
      <c r="C253" s="205"/>
      <c r="D253" s="206" t="s">
        <v>138</v>
      </c>
      <c r="E253" s="207" t="s">
        <v>1</v>
      </c>
      <c r="F253" s="208" t="s">
        <v>311</v>
      </c>
      <c r="G253" s="205"/>
      <c r="H253" s="209">
        <v>1.3</v>
      </c>
      <c r="I253" s="210"/>
      <c r="J253" s="205"/>
      <c r="K253" s="205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138</v>
      </c>
      <c r="AU253" s="215" t="s">
        <v>90</v>
      </c>
      <c r="AV253" s="12" t="s">
        <v>90</v>
      </c>
      <c r="AW253" s="12" t="s">
        <v>34</v>
      </c>
      <c r="AX253" s="12" t="s">
        <v>80</v>
      </c>
      <c r="AY253" s="215" t="s">
        <v>129</v>
      </c>
    </row>
    <row r="254" spans="2:65" s="12" customFormat="1" ht="10">
      <c r="B254" s="204"/>
      <c r="C254" s="205"/>
      <c r="D254" s="206" t="s">
        <v>138</v>
      </c>
      <c r="E254" s="207" t="s">
        <v>1</v>
      </c>
      <c r="F254" s="208" t="s">
        <v>312</v>
      </c>
      <c r="G254" s="205"/>
      <c r="H254" s="209">
        <v>1.82</v>
      </c>
      <c r="I254" s="210"/>
      <c r="J254" s="205"/>
      <c r="K254" s="205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138</v>
      </c>
      <c r="AU254" s="215" t="s">
        <v>90</v>
      </c>
      <c r="AV254" s="12" t="s">
        <v>90</v>
      </c>
      <c r="AW254" s="12" t="s">
        <v>34</v>
      </c>
      <c r="AX254" s="12" t="s">
        <v>80</v>
      </c>
      <c r="AY254" s="215" t="s">
        <v>129</v>
      </c>
    </row>
    <row r="255" spans="2:65" s="14" customFormat="1" ht="10">
      <c r="B255" s="226"/>
      <c r="C255" s="227"/>
      <c r="D255" s="206" t="s">
        <v>138</v>
      </c>
      <c r="E255" s="228" t="s">
        <v>1</v>
      </c>
      <c r="F255" s="229" t="s">
        <v>313</v>
      </c>
      <c r="G255" s="227"/>
      <c r="H255" s="230">
        <v>43.008000000000003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AT255" s="236" t="s">
        <v>138</v>
      </c>
      <c r="AU255" s="236" t="s">
        <v>90</v>
      </c>
      <c r="AV255" s="14" t="s">
        <v>136</v>
      </c>
      <c r="AW255" s="14" t="s">
        <v>34</v>
      </c>
      <c r="AX255" s="14" t="s">
        <v>88</v>
      </c>
      <c r="AY255" s="236" t="s">
        <v>129</v>
      </c>
    </row>
    <row r="256" spans="2:65" s="1" customFormat="1" ht="36" customHeight="1">
      <c r="B256" s="33"/>
      <c r="C256" s="191" t="s">
        <v>314</v>
      </c>
      <c r="D256" s="191" t="s">
        <v>131</v>
      </c>
      <c r="E256" s="192" t="s">
        <v>315</v>
      </c>
      <c r="F256" s="193" t="s">
        <v>316</v>
      </c>
      <c r="G256" s="194" t="s">
        <v>317</v>
      </c>
      <c r="H256" s="195">
        <v>75</v>
      </c>
      <c r="I256" s="196"/>
      <c r="J256" s="197">
        <f>ROUND(I256*H256,2)</f>
        <v>0</v>
      </c>
      <c r="K256" s="193" t="s">
        <v>135</v>
      </c>
      <c r="L256" s="37"/>
      <c r="M256" s="198" t="s">
        <v>1</v>
      </c>
      <c r="N256" s="199" t="s">
        <v>45</v>
      </c>
      <c r="O256" s="65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AR256" s="202" t="s">
        <v>136</v>
      </c>
      <c r="AT256" s="202" t="s">
        <v>131</v>
      </c>
      <c r="AU256" s="202" t="s">
        <v>90</v>
      </c>
      <c r="AY256" s="16" t="s">
        <v>129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6" t="s">
        <v>88</v>
      </c>
      <c r="BK256" s="203">
        <f>ROUND(I256*H256,2)</f>
        <v>0</v>
      </c>
      <c r="BL256" s="16" t="s">
        <v>136</v>
      </c>
      <c r="BM256" s="202" t="s">
        <v>318</v>
      </c>
    </row>
    <row r="257" spans="2:65" s="1" customFormat="1" ht="36" customHeight="1">
      <c r="B257" s="33"/>
      <c r="C257" s="191" t="s">
        <v>319</v>
      </c>
      <c r="D257" s="191" t="s">
        <v>131</v>
      </c>
      <c r="E257" s="192" t="s">
        <v>320</v>
      </c>
      <c r="F257" s="193" t="s">
        <v>321</v>
      </c>
      <c r="G257" s="194" t="s">
        <v>317</v>
      </c>
      <c r="H257" s="195">
        <v>75</v>
      </c>
      <c r="I257" s="196"/>
      <c r="J257" s="197">
        <f>ROUND(I257*H257,2)</f>
        <v>0</v>
      </c>
      <c r="K257" s="193" t="s">
        <v>135</v>
      </c>
      <c r="L257" s="37"/>
      <c r="M257" s="198" t="s">
        <v>1</v>
      </c>
      <c r="N257" s="199" t="s">
        <v>45</v>
      </c>
      <c r="O257" s="65"/>
      <c r="P257" s="200">
        <f>O257*H257</f>
        <v>0</v>
      </c>
      <c r="Q257" s="200">
        <v>0</v>
      </c>
      <c r="R257" s="200">
        <f>Q257*H257</f>
        <v>0</v>
      </c>
      <c r="S257" s="200">
        <v>0</v>
      </c>
      <c r="T257" s="201">
        <f>S257*H257</f>
        <v>0</v>
      </c>
      <c r="AR257" s="202" t="s">
        <v>136</v>
      </c>
      <c r="AT257" s="202" t="s">
        <v>131</v>
      </c>
      <c r="AU257" s="202" t="s">
        <v>90</v>
      </c>
      <c r="AY257" s="16" t="s">
        <v>129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6" t="s">
        <v>88</v>
      </c>
      <c r="BK257" s="203">
        <f>ROUND(I257*H257,2)</f>
        <v>0</v>
      </c>
      <c r="BL257" s="16" t="s">
        <v>136</v>
      </c>
      <c r="BM257" s="202" t="s">
        <v>322</v>
      </c>
    </row>
    <row r="258" spans="2:65" s="1" customFormat="1" ht="36" customHeight="1">
      <c r="B258" s="33"/>
      <c r="C258" s="191" t="s">
        <v>323</v>
      </c>
      <c r="D258" s="191" t="s">
        <v>131</v>
      </c>
      <c r="E258" s="192" t="s">
        <v>324</v>
      </c>
      <c r="F258" s="193" t="s">
        <v>325</v>
      </c>
      <c r="G258" s="194" t="s">
        <v>317</v>
      </c>
      <c r="H258" s="195">
        <v>75</v>
      </c>
      <c r="I258" s="196"/>
      <c r="J258" s="197">
        <f>ROUND(I258*H258,2)</f>
        <v>0</v>
      </c>
      <c r="K258" s="193" t="s">
        <v>135</v>
      </c>
      <c r="L258" s="37"/>
      <c r="M258" s="198" t="s">
        <v>1</v>
      </c>
      <c r="N258" s="199" t="s">
        <v>45</v>
      </c>
      <c r="O258" s="65"/>
      <c r="P258" s="200">
        <f>O258*H258</f>
        <v>0</v>
      </c>
      <c r="Q258" s="200">
        <v>1.1900000000000001E-3</v>
      </c>
      <c r="R258" s="200">
        <f>Q258*H258</f>
        <v>8.925000000000001E-2</v>
      </c>
      <c r="S258" s="200">
        <v>0</v>
      </c>
      <c r="T258" s="201">
        <f>S258*H258</f>
        <v>0</v>
      </c>
      <c r="AR258" s="202" t="s">
        <v>136</v>
      </c>
      <c r="AT258" s="202" t="s">
        <v>131</v>
      </c>
      <c r="AU258" s="202" t="s">
        <v>90</v>
      </c>
      <c r="AY258" s="16" t="s">
        <v>129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6" t="s">
        <v>88</v>
      </c>
      <c r="BK258" s="203">
        <f>ROUND(I258*H258,2)</f>
        <v>0</v>
      </c>
      <c r="BL258" s="16" t="s">
        <v>136</v>
      </c>
      <c r="BM258" s="202" t="s">
        <v>326</v>
      </c>
    </row>
    <row r="259" spans="2:65" s="12" customFormat="1" ht="10">
      <c r="B259" s="204"/>
      <c r="C259" s="205"/>
      <c r="D259" s="206" t="s">
        <v>138</v>
      </c>
      <c r="E259" s="207" t="s">
        <v>1</v>
      </c>
      <c r="F259" s="208" t="s">
        <v>327</v>
      </c>
      <c r="G259" s="205"/>
      <c r="H259" s="209">
        <v>75</v>
      </c>
      <c r="I259" s="210"/>
      <c r="J259" s="205"/>
      <c r="K259" s="205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138</v>
      </c>
      <c r="AU259" s="215" t="s">
        <v>90</v>
      </c>
      <c r="AV259" s="12" t="s">
        <v>90</v>
      </c>
      <c r="AW259" s="12" t="s">
        <v>34</v>
      </c>
      <c r="AX259" s="12" t="s">
        <v>80</v>
      </c>
      <c r="AY259" s="215" t="s">
        <v>129</v>
      </c>
    </row>
    <row r="260" spans="2:65" s="14" customFormat="1" ht="10">
      <c r="B260" s="226"/>
      <c r="C260" s="227"/>
      <c r="D260" s="206" t="s">
        <v>138</v>
      </c>
      <c r="E260" s="228" t="s">
        <v>1</v>
      </c>
      <c r="F260" s="229" t="s">
        <v>145</v>
      </c>
      <c r="G260" s="227"/>
      <c r="H260" s="230">
        <v>75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AT260" s="236" t="s">
        <v>138</v>
      </c>
      <c r="AU260" s="236" t="s">
        <v>90</v>
      </c>
      <c r="AV260" s="14" t="s">
        <v>136</v>
      </c>
      <c r="AW260" s="14" t="s">
        <v>34</v>
      </c>
      <c r="AX260" s="14" t="s">
        <v>88</v>
      </c>
      <c r="AY260" s="236" t="s">
        <v>129</v>
      </c>
    </row>
    <row r="261" spans="2:65" s="1" customFormat="1" ht="24" customHeight="1">
      <c r="B261" s="33"/>
      <c r="C261" s="191" t="s">
        <v>328</v>
      </c>
      <c r="D261" s="191" t="s">
        <v>131</v>
      </c>
      <c r="E261" s="192" t="s">
        <v>329</v>
      </c>
      <c r="F261" s="193" t="s">
        <v>330</v>
      </c>
      <c r="G261" s="194" t="s">
        <v>281</v>
      </c>
      <c r="H261" s="195">
        <v>98.037000000000006</v>
      </c>
      <c r="I261" s="196"/>
      <c r="J261" s="197">
        <f>ROUND(I261*H261,2)</f>
        <v>0</v>
      </c>
      <c r="K261" s="193" t="s">
        <v>135</v>
      </c>
      <c r="L261" s="37"/>
      <c r="M261" s="198" t="s">
        <v>1</v>
      </c>
      <c r="N261" s="199" t="s">
        <v>45</v>
      </c>
      <c r="O261" s="65"/>
      <c r="P261" s="200">
        <f>O261*H261</f>
        <v>0</v>
      </c>
      <c r="Q261" s="200">
        <v>0</v>
      </c>
      <c r="R261" s="200">
        <f>Q261*H261</f>
        <v>0</v>
      </c>
      <c r="S261" s="200">
        <v>0</v>
      </c>
      <c r="T261" s="201">
        <f>S261*H261</f>
        <v>0</v>
      </c>
      <c r="AR261" s="202" t="s">
        <v>136</v>
      </c>
      <c r="AT261" s="202" t="s">
        <v>131</v>
      </c>
      <c r="AU261" s="202" t="s">
        <v>90</v>
      </c>
      <c r="AY261" s="16" t="s">
        <v>129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6" t="s">
        <v>88</v>
      </c>
      <c r="BK261" s="203">
        <f>ROUND(I261*H261,2)</f>
        <v>0</v>
      </c>
      <c r="BL261" s="16" t="s">
        <v>136</v>
      </c>
      <c r="BM261" s="202" t="s">
        <v>331</v>
      </c>
    </row>
    <row r="262" spans="2:65" s="1" customFormat="1" ht="24" customHeight="1">
      <c r="B262" s="33"/>
      <c r="C262" s="191" t="s">
        <v>332</v>
      </c>
      <c r="D262" s="191" t="s">
        <v>131</v>
      </c>
      <c r="E262" s="192" t="s">
        <v>333</v>
      </c>
      <c r="F262" s="193" t="s">
        <v>334</v>
      </c>
      <c r="G262" s="194" t="s">
        <v>158</v>
      </c>
      <c r="H262" s="195">
        <v>5</v>
      </c>
      <c r="I262" s="196"/>
      <c r="J262" s="197">
        <f>ROUND(I262*H262,2)</f>
        <v>0</v>
      </c>
      <c r="K262" s="193" t="s">
        <v>135</v>
      </c>
      <c r="L262" s="37"/>
      <c r="M262" s="198" t="s">
        <v>1</v>
      </c>
      <c r="N262" s="199" t="s">
        <v>45</v>
      </c>
      <c r="O262" s="65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AR262" s="202" t="s">
        <v>136</v>
      </c>
      <c r="AT262" s="202" t="s">
        <v>131</v>
      </c>
      <c r="AU262" s="202" t="s">
        <v>90</v>
      </c>
      <c r="AY262" s="16" t="s">
        <v>129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6" t="s">
        <v>88</v>
      </c>
      <c r="BK262" s="203">
        <f>ROUND(I262*H262,2)</f>
        <v>0</v>
      </c>
      <c r="BL262" s="16" t="s">
        <v>136</v>
      </c>
      <c r="BM262" s="202" t="s">
        <v>335</v>
      </c>
    </row>
    <row r="263" spans="2:65" s="1" customFormat="1" ht="24" customHeight="1">
      <c r="B263" s="33"/>
      <c r="C263" s="191" t="s">
        <v>336</v>
      </c>
      <c r="D263" s="191" t="s">
        <v>131</v>
      </c>
      <c r="E263" s="192" t="s">
        <v>337</v>
      </c>
      <c r="F263" s="193" t="s">
        <v>338</v>
      </c>
      <c r="G263" s="194" t="s">
        <v>158</v>
      </c>
      <c r="H263" s="195">
        <v>5</v>
      </c>
      <c r="I263" s="196"/>
      <c r="J263" s="197">
        <f>ROUND(I263*H263,2)</f>
        <v>0</v>
      </c>
      <c r="K263" s="193" t="s">
        <v>135</v>
      </c>
      <c r="L263" s="37"/>
      <c r="M263" s="198" t="s">
        <v>1</v>
      </c>
      <c r="N263" s="199" t="s">
        <v>45</v>
      </c>
      <c r="O263" s="65"/>
      <c r="P263" s="200">
        <f>O263*H263</f>
        <v>0</v>
      </c>
      <c r="Q263" s="200">
        <v>0</v>
      </c>
      <c r="R263" s="200">
        <f>Q263*H263</f>
        <v>0</v>
      </c>
      <c r="S263" s="200">
        <v>0</v>
      </c>
      <c r="T263" s="201">
        <f>S263*H263</f>
        <v>0</v>
      </c>
      <c r="AR263" s="202" t="s">
        <v>136</v>
      </c>
      <c r="AT263" s="202" t="s">
        <v>131</v>
      </c>
      <c r="AU263" s="202" t="s">
        <v>90</v>
      </c>
      <c r="AY263" s="16" t="s">
        <v>129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6" t="s">
        <v>88</v>
      </c>
      <c r="BK263" s="203">
        <f>ROUND(I263*H263,2)</f>
        <v>0</v>
      </c>
      <c r="BL263" s="16" t="s">
        <v>136</v>
      </c>
      <c r="BM263" s="202" t="s">
        <v>339</v>
      </c>
    </row>
    <row r="264" spans="2:65" s="11" customFormat="1" ht="22.75" customHeight="1">
      <c r="B264" s="175"/>
      <c r="C264" s="176"/>
      <c r="D264" s="177" t="s">
        <v>79</v>
      </c>
      <c r="E264" s="189" t="s">
        <v>90</v>
      </c>
      <c r="F264" s="189" t="s">
        <v>340</v>
      </c>
      <c r="G264" s="176"/>
      <c r="H264" s="176"/>
      <c r="I264" s="179"/>
      <c r="J264" s="190">
        <f>BK264</f>
        <v>0</v>
      </c>
      <c r="K264" s="176"/>
      <c r="L264" s="181"/>
      <c r="M264" s="182"/>
      <c r="N264" s="183"/>
      <c r="O264" s="183"/>
      <c r="P264" s="184">
        <f>SUM(P265:P307)</f>
        <v>0</v>
      </c>
      <c r="Q264" s="183"/>
      <c r="R264" s="184">
        <f>SUM(R265:R307)</f>
        <v>91.921594880000001</v>
      </c>
      <c r="S264" s="183"/>
      <c r="T264" s="185">
        <f>SUM(T265:T307)</f>
        <v>0</v>
      </c>
      <c r="AR264" s="186" t="s">
        <v>88</v>
      </c>
      <c r="AT264" s="187" t="s">
        <v>79</v>
      </c>
      <c r="AU264" s="187" t="s">
        <v>88</v>
      </c>
      <c r="AY264" s="186" t="s">
        <v>129</v>
      </c>
      <c r="BK264" s="188">
        <f>SUM(BK265:BK307)</f>
        <v>0</v>
      </c>
    </row>
    <row r="265" spans="2:65" s="1" customFormat="1" ht="16.5" customHeight="1">
      <c r="B265" s="33"/>
      <c r="C265" s="191" t="s">
        <v>341</v>
      </c>
      <c r="D265" s="191" t="s">
        <v>131</v>
      </c>
      <c r="E265" s="192" t="s">
        <v>342</v>
      </c>
      <c r="F265" s="193" t="s">
        <v>343</v>
      </c>
      <c r="G265" s="194" t="s">
        <v>158</v>
      </c>
      <c r="H265" s="195">
        <v>4.4539999999999997</v>
      </c>
      <c r="I265" s="196"/>
      <c r="J265" s="197">
        <f>ROUND(I265*H265,2)</f>
        <v>0</v>
      </c>
      <c r="K265" s="193" t="s">
        <v>135</v>
      </c>
      <c r="L265" s="37"/>
      <c r="M265" s="198" t="s">
        <v>1</v>
      </c>
      <c r="N265" s="199" t="s">
        <v>45</v>
      </c>
      <c r="O265" s="65"/>
      <c r="P265" s="200">
        <f>O265*H265</f>
        <v>0</v>
      </c>
      <c r="Q265" s="200">
        <v>0</v>
      </c>
      <c r="R265" s="200">
        <f>Q265*H265</f>
        <v>0</v>
      </c>
      <c r="S265" s="200">
        <v>0</v>
      </c>
      <c r="T265" s="201">
        <f>S265*H265</f>
        <v>0</v>
      </c>
      <c r="AR265" s="202" t="s">
        <v>136</v>
      </c>
      <c r="AT265" s="202" t="s">
        <v>131</v>
      </c>
      <c r="AU265" s="202" t="s">
        <v>90</v>
      </c>
      <c r="AY265" s="16" t="s">
        <v>129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16" t="s">
        <v>88</v>
      </c>
      <c r="BK265" s="203">
        <f>ROUND(I265*H265,2)</f>
        <v>0</v>
      </c>
      <c r="BL265" s="16" t="s">
        <v>136</v>
      </c>
      <c r="BM265" s="202" t="s">
        <v>344</v>
      </c>
    </row>
    <row r="266" spans="2:65" s="12" customFormat="1" ht="10">
      <c r="B266" s="204"/>
      <c r="C266" s="205"/>
      <c r="D266" s="206" t="s">
        <v>138</v>
      </c>
      <c r="E266" s="207" t="s">
        <v>1</v>
      </c>
      <c r="F266" s="208" t="s">
        <v>345</v>
      </c>
      <c r="G266" s="205"/>
      <c r="H266" s="209">
        <v>4.4539999999999997</v>
      </c>
      <c r="I266" s="210"/>
      <c r="J266" s="205"/>
      <c r="K266" s="205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138</v>
      </c>
      <c r="AU266" s="215" t="s">
        <v>90</v>
      </c>
      <c r="AV266" s="12" t="s">
        <v>90</v>
      </c>
      <c r="AW266" s="12" t="s">
        <v>34</v>
      </c>
      <c r="AX266" s="12" t="s">
        <v>80</v>
      </c>
      <c r="AY266" s="215" t="s">
        <v>129</v>
      </c>
    </row>
    <row r="267" spans="2:65" s="14" customFormat="1" ht="10">
      <c r="B267" s="226"/>
      <c r="C267" s="227"/>
      <c r="D267" s="206" t="s">
        <v>138</v>
      </c>
      <c r="E267" s="228" t="s">
        <v>1</v>
      </c>
      <c r="F267" s="229" t="s">
        <v>145</v>
      </c>
      <c r="G267" s="227"/>
      <c r="H267" s="230">
        <v>4.4539999999999997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AT267" s="236" t="s">
        <v>138</v>
      </c>
      <c r="AU267" s="236" t="s">
        <v>90</v>
      </c>
      <c r="AV267" s="14" t="s">
        <v>136</v>
      </c>
      <c r="AW267" s="14" t="s">
        <v>34</v>
      </c>
      <c r="AX267" s="14" t="s">
        <v>88</v>
      </c>
      <c r="AY267" s="236" t="s">
        <v>129</v>
      </c>
    </row>
    <row r="268" spans="2:65" s="1" customFormat="1" ht="24" customHeight="1">
      <c r="B268" s="33"/>
      <c r="C268" s="191" t="s">
        <v>346</v>
      </c>
      <c r="D268" s="191" t="s">
        <v>131</v>
      </c>
      <c r="E268" s="192" t="s">
        <v>347</v>
      </c>
      <c r="F268" s="193" t="s">
        <v>348</v>
      </c>
      <c r="G268" s="194" t="s">
        <v>134</v>
      </c>
      <c r="H268" s="195">
        <v>25</v>
      </c>
      <c r="I268" s="196"/>
      <c r="J268" s="197">
        <f>ROUND(I268*H268,2)</f>
        <v>0</v>
      </c>
      <c r="K268" s="193" t="s">
        <v>135</v>
      </c>
      <c r="L268" s="37"/>
      <c r="M268" s="198" t="s">
        <v>1</v>
      </c>
      <c r="N268" s="199" t="s">
        <v>45</v>
      </c>
      <c r="O268" s="65"/>
      <c r="P268" s="200">
        <f>O268*H268</f>
        <v>0</v>
      </c>
      <c r="Q268" s="200">
        <v>4.8999999999999998E-4</v>
      </c>
      <c r="R268" s="200">
        <f>Q268*H268</f>
        <v>1.225E-2</v>
      </c>
      <c r="S268" s="200">
        <v>0</v>
      </c>
      <c r="T268" s="201">
        <f>S268*H268</f>
        <v>0</v>
      </c>
      <c r="AR268" s="202" t="s">
        <v>136</v>
      </c>
      <c r="AT268" s="202" t="s">
        <v>131</v>
      </c>
      <c r="AU268" s="202" t="s">
        <v>90</v>
      </c>
      <c r="AY268" s="16" t="s">
        <v>129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6" t="s">
        <v>88</v>
      </c>
      <c r="BK268" s="203">
        <f>ROUND(I268*H268,2)</f>
        <v>0</v>
      </c>
      <c r="BL268" s="16" t="s">
        <v>136</v>
      </c>
      <c r="BM268" s="202" t="s">
        <v>349</v>
      </c>
    </row>
    <row r="269" spans="2:65" s="1" customFormat="1" ht="36" customHeight="1">
      <c r="B269" s="33"/>
      <c r="C269" s="191" t="s">
        <v>350</v>
      </c>
      <c r="D269" s="191" t="s">
        <v>131</v>
      </c>
      <c r="E269" s="192" t="s">
        <v>351</v>
      </c>
      <c r="F269" s="193" t="s">
        <v>352</v>
      </c>
      <c r="G269" s="194" t="s">
        <v>281</v>
      </c>
      <c r="H269" s="195">
        <v>50</v>
      </c>
      <c r="I269" s="196"/>
      <c r="J269" s="197">
        <f>ROUND(I269*H269,2)</f>
        <v>0</v>
      </c>
      <c r="K269" s="193" t="s">
        <v>135</v>
      </c>
      <c r="L269" s="37"/>
      <c r="M269" s="198" t="s">
        <v>1</v>
      </c>
      <c r="N269" s="199" t="s">
        <v>45</v>
      </c>
      <c r="O269" s="65"/>
      <c r="P269" s="200">
        <f>O269*H269</f>
        <v>0</v>
      </c>
      <c r="Q269" s="200">
        <v>1E-4</v>
      </c>
      <c r="R269" s="200">
        <f>Q269*H269</f>
        <v>5.0000000000000001E-3</v>
      </c>
      <c r="S269" s="200">
        <v>0</v>
      </c>
      <c r="T269" s="201">
        <f>S269*H269</f>
        <v>0</v>
      </c>
      <c r="AR269" s="202" t="s">
        <v>136</v>
      </c>
      <c r="AT269" s="202" t="s">
        <v>131</v>
      </c>
      <c r="AU269" s="202" t="s">
        <v>90</v>
      </c>
      <c r="AY269" s="16" t="s">
        <v>129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6" t="s">
        <v>88</v>
      </c>
      <c r="BK269" s="203">
        <f>ROUND(I269*H269,2)</f>
        <v>0</v>
      </c>
      <c r="BL269" s="16" t="s">
        <v>136</v>
      </c>
      <c r="BM269" s="202" t="s">
        <v>353</v>
      </c>
    </row>
    <row r="270" spans="2:65" s="12" customFormat="1" ht="10">
      <c r="B270" s="204"/>
      <c r="C270" s="205"/>
      <c r="D270" s="206" t="s">
        <v>138</v>
      </c>
      <c r="E270" s="207" t="s">
        <v>1</v>
      </c>
      <c r="F270" s="208" t="s">
        <v>354</v>
      </c>
      <c r="G270" s="205"/>
      <c r="H270" s="209">
        <v>50</v>
      </c>
      <c r="I270" s="210"/>
      <c r="J270" s="205"/>
      <c r="K270" s="205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138</v>
      </c>
      <c r="AU270" s="215" t="s">
        <v>90</v>
      </c>
      <c r="AV270" s="12" t="s">
        <v>90</v>
      </c>
      <c r="AW270" s="12" t="s">
        <v>34</v>
      </c>
      <c r="AX270" s="12" t="s">
        <v>80</v>
      </c>
      <c r="AY270" s="215" t="s">
        <v>129</v>
      </c>
    </row>
    <row r="271" spans="2:65" s="14" customFormat="1" ht="10">
      <c r="B271" s="226"/>
      <c r="C271" s="227"/>
      <c r="D271" s="206" t="s">
        <v>138</v>
      </c>
      <c r="E271" s="228" t="s">
        <v>1</v>
      </c>
      <c r="F271" s="229" t="s">
        <v>145</v>
      </c>
      <c r="G271" s="227"/>
      <c r="H271" s="230">
        <v>50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138</v>
      </c>
      <c r="AU271" s="236" t="s">
        <v>90</v>
      </c>
      <c r="AV271" s="14" t="s">
        <v>136</v>
      </c>
      <c r="AW271" s="14" t="s">
        <v>34</v>
      </c>
      <c r="AX271" s="14" t="s">
        <v>88</v>
      </c>
      <c r="AY271" s="236" t="s">
        <v>129</v>
      </c>
    </row>
    <row r="272" spans="2:65" s="1" customFormat="1" ht="24" customHeight="1">
      <c r="B272" s="33"/>
      <c r="C272" s="237" t="s">
        <v>355</v>
      </c>
      <c r="D272" s="237" t="s">
        <v>269</v>
      </c>
      <c r="E272" s="238" t="s">
        <v>356</v>
      </c>
      <c r="F272" s="239" t="s">
        <v>357</v>
      </c>
      <c r="G272" s="240" t="s">
        <v>281</v>
      </c>
      <c r="H272" s="241">
        <v>57.5</v>
      </c>
      <c r="I272" s="242"/>
      <c r="J272" s="243">
        <f>ROUND(I272*H272,2)</f>
        <v>0</v>
      </c>
      <c r="K272" s="239" t="s">
        <v>135</v>
      </c>
      <c r="L272" s="244"/>
      <c r="M272" s="245" t="s">
        <v>1</v>
      </c>
      <c r="N272" s="246" t="s">
        <v>45</v>
      </c>
      <c r="O272" s="65"/>
      <c r="P272" s="200">
        <f>O272*H272</f>
        <v>0</v>
      </c>
      <c r="Q272" s="200">
        <v>2.9999999999999997E-4</v>
      </c>
      <c r="R272" s="200">
        <f>Q272*H272</f>
        <v>1.7249999999999998E-2</v>
      </c>
      <c r="S272" s="200">
        <v>0</v>
      </c>
      <c r="T272" s="201">
        <f>S272*H272</f>
        <v>0</v>
      </c>
      <c r="AR272" s="202" t="s">
        <v>189</v>
      </c>
      <c r="AT272" s="202" t="s">
        <v>269</v>
      </c>
      <c r="AU272" s="202" t="s">
        <v>90</v>
      </c>
      <c r="AY272" s="16" t="s">
        <v>129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6" t="s">
        <v>88</v>
      </c>
      <c r="BK272" s="203">
        <f>ROUND(I272*H272,2)</f>
        <v>0</v>
      </c>
      <c r="BL272" s="16" t="s">
        <v>136</v>
      </c>
      <c r="BM272" s="202" t="s">
        <v>358</v>
      </c>
    </row>
    <row r="273" spans="2:65" s="12" customFormat="1" ht="10">
      <c r="B273" s="204"/>
      <c r="C273" s="205"/>
      <c r="D273" s="206" t="s">
        <v>138</v>
      </c>
      <c r="E273" s="205"/>
      <c r="F273" s="208" t="s">
        <v>359</v>
      </c>
      <c r="G273" s="205"/>
      <c r="H273" s="209">
        <v>57.5</v>
      </c>
      <c r="I273" s="210"/>
      <c r="J273" s="205"/>
      <c r="K273" s="205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138</v>
      </c>
      <c r="AU273" s="215" t="s">
        <v>90</v>
      </c>
      <c r="AV273" s="12" t="s">
        <v>90</v>
      </c>
      <c r="AW273" s="12" t="s">
        <v>4</v>
      </c>
      <c r="AX273" s="12" t="s">
        <v>88</v>
      </c>
      <c r="AY273" s="215" t="s">
        <v>129</v>
      </c>
    </row>
    <row r="274" spans="2:65" s="1" customFormat="1" ht="36" customHeight="1">
      <c r="B274" s="33"/>
      <c r="C274" s="191" t="s">
        <v>360</v>
      </c>
      <c r="D274" s="191" t="s">
        <v>131</v>
      </c>
      <c r="E274" s="192" t="s">
        <v>361</v>
      </c>
      <c r="F274" s="193" t="s">
        <v>362</v>
      </c>
      <c r="G274" s="194" t="s">
        <v>158</v>
      </c>
      <c r="H274" s="195">
        <v>1.994</v>
      </c>
      <c r="I274" s="196"/>
      <c r="J274" s="197">
        <f>ROUND(I274*H274,2)</f>
        <v>0</v>
      </c>
      <c r="K274" s="193" t="s">
        <v>135</v>
      </c>
      <c r="L274" s="37"/>
      <c r="M274" s="198" t="s">
        <v>1</v>
      </c>
      <c r="N274" s="199" t="s">
        <v>45</v>
      </c>
      <c r="O274" s="65"/>
      <c r="P274" s="200">
        <f>O274*H274</f>
        <v>0</v>
      </c>
      <c r="Q274" s="200">
        <v>2.16</v>
      </c>
      <c r="R274" s="200">
        <f>Q274*H274</f>
        <v>4.3070400000000006</v>
      </c>
      <c r="S274" s="200">
        <v>0</v>
      </c>
      <c r="T274" s="201">
        <f>S274*H274</f>
        <v>0</v>
      </c>
      <c r="AR274" s="202" t="s">
        <v>136</v>
      </c>
      <c r="AT274" s="202" t="s">
        <v>131</v>
      </c>
      <c r="AU274" s="202" t="s">
        <v>90</v>
      </c>
      <c r="AY274" s="16" t="s">
        <v>129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6" t="s">
        <v>88</v>
      </c>
      <c r="BK274" s="203">
        <f>ROUND(I274*H274,2)</f>
        <v>0</v>
      </c>
      <c r="BL274" s="16" t="s">
        <v>136</v>
      </c>
      <c r="BM274" s="202" t="s">
        <v>363</v>
      </c>
    </row>
    <row r="275" spans="2:65" s="12" customFormat="1" ht="10">
      <c r="B275" s="204"/>
      <c r="C275" s="205"/>
      <c r="D275" s="206" t="s">
        <v>138</v>
      </c>
      <c r="E275" s="207" t="s">
        <v>1</v>
      </c>
      <c r="F275" s="208" t="s">
        <v>364</v>
      </c>
      <c r="G275" s="205"/>
      <c r="H275" s="209">
        <v>1.994</v>
      </c>
      <c r="I275" s="210"/>
      <c r="J275" s="205"/>
      <c r="K275" s="205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138</v>
      </c>
      <c r="AU275" s="215" t="s">
        <v>90</v>
      </c>
      <c r="AV275" s="12" t="s">
        <v>90</v>
      </c>
      <c r="AW275" s="12" t="s">
        <v>34</v>
      </c>
      <c r="AX275" s="12" t="s">
        <v>80</v>
      </c>
      <c r="AY275" s="215" t="s">
        <v>129</v>
      </c>
    </row>
    <row r="276" spans="2:65" s="13" customFormat="1" ht="10">
      <c r="B276" s="216"/>
      <c r="C276" s="217"/>
      <c r="D276" s="206" t="s">
        <v>138</v>
      </c>
      <c r="E276" s="218" t="s">
        <v>1</v>
      </c>
      <c r="F276" s="219" t="s">
        <v>365</v>
      </c>
      <c r="G276" s="217"/>
      <c r="H276" s="218" t="s">
        <v>1</v>
      </c>
      <c r="I276" s="220"/>
      <c r="J276" s="217"/>
      <c r="K276" s="217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138</v>
      </c>
      <c r="AU276" s="225" t="s">
        <v>90</v>
      </c>
      <c r="AV276" s="13" t="s">
        <v>88</v>
      </c>
      <c r="AW276" s="13" t="s">
        <v>34</v>
      </c>
      <c r="AX276" s="13" t="s">
        <v>80</v>
      </c>
      <c r="AY276" s="225" t="s">
        <v>129</v>
      </c>
    </row>
    <row r="277" spans="2:65" s="14" customFormat="1" ht="10">
      <c r="B277" s="226"/>
      <c r="C277" s="227"/>
      <c r="D277" s="206" t="s">
        <v>138</v>
      </c>
      <c r="E277" s="228" t="s">
        <v>1</v>
      </c>
      <c r="F277" s="229" t="s">
        <v>145</v>
      </c>
      <c r="G277" s="227"/>
      <c r="H277" s="230">
        <v>1.994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138</v>
      </c>
      <c r="AU277" s="236" t="s">
        <v>90</v>
      </c>
      <c r="AV277" s="14" t="s">
        <v>136</v>
      </c>
      <c r="AW277" s="14" t="s">
        <v>34</v>
      </c>
      <c r="AX277" s="14" t="s">
        <v>88</v>
      </c>
      <c r="AY277" s="236" t="s">
        <v>129</v>
      </c>
    </row>
    <row r="278" spans="2:65" s="1" customFormat="1" ht="24" customHeight="1">
      <c r="B278" s="33"/>
      <c r="C278" s="191" t="s">
        <v>366</v>
      </c>
      <c r="D278" s="191" t="s">
        <v>131</v>
      </c>
      <c r="E278" s="192" t="s">
        <v>367</v>
      </c>
      <c r="F278" s="193" t="s">
        <v>368</v>
      </c>
      <c r="G278" s="194" t="s">
        <v>158</v>
      </c>
      <c r="H278" s="195">
        <v>15.335000000000001</v>
      </c>
      <c r="I278" s="196"/>
      <c r="J278" s="197">
        <f>ROUND(I278*H278,2)</f>
        <v>0</v>
      </c>
      <c r="K278" s="193" t="s">
        <v>135</v>
      </c>
      <c r="L278" s="37"/>
      <c r="M278" s="198" t="s">
        <v>1</v>
      </c>
      <c r="N278" s="199" t="s">
        <v>45</v>
      </c>
      <c r="O278" s="65"/>
      <c r="P278" s="200">
        <f>O278*H278</f>
        <v>0</v>
      </c>
      <c r="Q278" s="200">
        <v>2.45329</v>
      </c>
      <c r="R278" s="200">
        <f>Q278*H278</f>
        <v>37.621202150000002</v>
      </c>
      <c r="S278" s="200">
        <v>0</v>
      </c>
      <c r="T278" s="201">
        <f>S278*H278</f>
        <v>0</v>
      </c>
      <c r="AR278" s="202" t="s">
        <v>136</v>
      </c>
      <c r="AT278" s="202" t="s">
        <v>131</v>
      </c>
      <c r="AU278" s="202" t="s">
        <v>90</v>
      </c>
      <c r="AY278" s="16" t="s">
        <v>129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16" t="s">
        <v>88</v>
      </c>
      <c r="BK278" s="203">
        <f>ROUND(I278*H278,2)</f>
        <v>0</v>
      </c>
      <c r="BL278" s="16" t="s">
        <v>136</v>
      </c>
      <c r="BM278" s="202" t="s">
        <v>369</v>
      </c>
    </row>
    <row r="279" spans="2:65" s="12" customFormat="1" ht="10">
      <c r="B279" s="204"/>
      <c r="C279" s="205"/>
      <c r="D279" s="206" t="s">
        <v>138</v>
      </c>
      <c r="E279" s="207" t="s">
        <v>1</v>
      </c>
      <c r="F279" s="208" t="s">
        <v>370</v>
      </c>
      <c r="G279" s="205"/>
      <c r="H279" s="209">
        <v>11.955</v>
      </c>
      <c r="I279" s="210"/>
      <c r="J279" s="205"/>
      <c r="K279" s="205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138</v>
      </c>
      <c r="AU279" s="215" t="s">
        <v>90</v>
      </c>
      <c r="AV279" s="12" t="s">
        <v>90</v>
      </c>
      <c r="AW279" s="12" t="s">
        <v>34</v>
      </c>
      <c r="AX279" s="12" t="s">
        <v>80</v>
      </c>
      <c r="AY279" s="215" t="s">
        <v>129</v>
      </c>
    </row>
    <row r="280" spans="2:65" s="13" customFormat="1" ht="10">
      <c r="B280" s="216"/>
      <c r="C280" s="217"/>
      <c r="D280" s="206" t="s">
        <v>138</v>
      </c>
      <c r="E280" s="218" t="s">
        <v>1</v>
      </c>
      <c r="F280" s="219" t="s">
        <v>371</v>
      </c>
      <c r="G280" s="217"/>
      <c r="H280" s="218" t="s">
        <v>1</v>
      </c>
      <c r="I280" s="220"/>
      <c r="J280" s="217"/>
      <c r="K280" s="217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138</v>
      </c>
      <c r="AU280" s="225" t="s">
        <v>90</v>
      </c>
      <c r="AV280" s="13" t="s">
        <v>88</v>
      </c>
      <c r="AW280" s="13" t="s">
        <v>34</v>
      </c>
      <c r="AX280" s="13" t="s">
        <v>80</v>
      </c>
      <c r="AY280" s="225" t="s">
        <v>129</v>
      </c>
    </row>
    <row r="281" spans="2:65" s="12" customFormat="1" ht="10">
      <c r="B281" s="204"/>
      <c r="C281" s="205"/>
      <c r="D281" s="206" t="s">
        <v>138</v>
      </c>
      <c r="E281" s="207" t="s">
        <v>1</v>
      </c>
      <c r="F281" s="208" t="s">
        <v>372</v>
      </c>
      <c r="G281" s="205"/>
      <c r="H281" s="209">
        <v>1.56</v>
      </c>
      <c r="I281" s="210"/>
      <c r="J281" s="205"/>
      <c r="K281" s="205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138</v>
      </c>
      <c r="AU281" s="215" t="s">
        <v>90</v>
      </c>
      <c r="AV281" s="12" t="s">
        <v>90</v>
      </c>
      <c r="AW281" s="12" t="s">
        <v>34</v>
      </c>
      <c r="AX281" s="12" t="s">
        <v>80</v>
      </c>
      <c r="AY281" s="215" t="s">
        <v>129</v>
      </c>
    </row>
    <row r="282" spans="2:65" s="12" customFormat="1" ht="10">
      <c r="B282" s="204"/>
      <c r="C282" s="205"/>
      <c r="D282" s="206" t="s">
        <v>138</v>
      </c>
      <c r="E282" s="207" t="s">
        <v>1</v>
      </c>
      <c r="F282" s="208" t="s">
        <v>373</v>
      </c>
      <c r="G282" s="205"/>
      <c r="H282" s="209">
        <v>1.82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138</v>
      </c>
      <c r="AU282" s="215" t="s">
        <v>90</v>
      </c>
      <c r="AV282" s="12" t="s">
        <v>90</v>
      </c>
      <c r="AW282" s="12" t="s">
        <v>34</v>
      </c>
      <c r="AX282" s="12" t="s">
        <v>80</v>
      </c>
      <c r="AY282" s="215" t="s">
        <v>129</v>
      </c>
    </row>
    <row r="283" spans="2:65" s="13" customFormat="1" ht="10">
      <c r="B283" s="216"/>
      <c r="C283" s="217"/>
      <c r="D283" s="206" t="s">
        <v>138</v>
      </c>
      <c r="E283" s="218" t="s">
        <v>1</v>
      </c>
      <c r="F283" s="219" t="s">
        <v>374</v>
      </c>
      <c r="G283" s="217"/>
      <c r="H283" s="218" t="s">
        <v>1</v>
      </c>
      <c r="I283" s="220"/>
      <c r="J283" s="217"/>
      <c r="K283" s="217"/>
      <c r="L283" s="221"/>
      <c r="M283" s="222"/>
      <c r="N283" s="223"/>
      <c r="O283" s="223"/>
      <c r="P283" s="223"/>
      <c r="Q283" s="223"/>
      <c r="R283" s="223"/>
      <c r="S283" s="223"/>
      <c r="T283" s="224"/>
      <c r="AT283" s="225" t="s">
        <v>138</v>
      </c>
      <c r="AU283" s="225" t="s">
        <v>90</v>
      </c>
      <c r="AV283" s="13" t="s">
        <v>88</v>
      </c>
      <c r="AW283" s="13" t="s">
        <v>34</v>
      </c>
      <c r="AX283" s="13" t="s">
        <v>80</v>
      </c>
      <c r="AY283" s="225" t="s">
        <v>129</v>
      </c>
    </row>
    <row r="284" spans="2:65" s="14" customFormat="1" ht="10">
      <c r="B284" s="226"/>
      <c r="C284" s="227"/>
      <c r="D284" s="206" t="s">
        <v>138</v>
      </c>
      <c r="E284" s="228" t="s">
        <v>1</v>
      </c>
      <c r="F284" s="229" t="s">
        <v>145</v>
      </c>
      <c r="G284" s="227"/>
      <c r="H284" s="230">
        <v>15.335000000000001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AT284" s="236" t="s">
        <v>138</v>
      </c>
      <c r="AU284" s="236" t="s">
        <v>90</v>
      </c>
      <c r="AV284" s="14" t="s">
        <v>136</v>
      </c>
      <c r="AW284" s="14" t="s">
        <v>34</v>
      </c>
      <c r="AX284" s="14" t="s">
        <v>88</v>
      </c>
      <c r="AY284" s="236" t="s">
        <v>129</v>
      </c>
    </row>
    <row r="285" spans="2:65" s="1" customFormat="1" ht="24" customHeight="1">
      <c r="B285" s="33"/>
      <c r="C285" s="191" t="s">
        <v>375</v>
      </c>
      <c r="D285" s="191" t="s">
        <v>131</v>
      </c>
      <c r="E285" s="192" t="s">
        <v>376</v>
      </c>
      <c r="F285" s="193" t="s">
        <v>377</v>
      </c>
      <c r="G285" s="194" t="s">
        <v>158</v>
      </c>
      <c r="H285" s="195">
        <v>19.559999999999999</v>
      </c>
      <c r="I285" s="196"/>
      <c r="J285" s="197">
        <f>ROUND(I285*H285,2)</f>
        <v>0</v>
      </c>
      <c r="K285" s="193" t="s">
        <v>135</v>
      </c>
      <c r="L285" s="37"/>
      <c r="M285" s="198" t="s">
        <v>1</v>
      </c>
      <c r="N285" s="199" t="s">
        <v>45</v>
      </c>
      <c r="O285" s="65"/>
      <c r="P285" s="200">
        <f>O285*H285</f>
        <v>0</v>
      </c>
      <c r="Q285" s="200">
        <v>2.45329</v>
      </c>
      <c r="R285" s="200">
        <f>Q285*H285</f>
        <v>47.986352399999994</v>
      </c>
      <c r="S285" s="200">
        <v>0</v>
      </c>
      <c r="T285" s="201">
        <f>S285*H285</f>
        <v>0</v>
      </c>
      <c r="AR285" s="202" t="s">
        <v>136</v>
      </c>
      <c r="AT285" s="202" t="s">
        <v>131</v>
      </c>
      <c r="AU285" s="202" t="s">
        <v>90</v>
      </c>
      <c r="AY285" s="16" t="s">
        <v>129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16" t="s">
        <v>88</v>
      </c>
      <c r="BK285" s="203">
        <f>ROUND(I285*H285,2)</f>
        <v>0</v>
      </c>
      <c r="BL285" s="16" t="s">
        <v>136</v>
      </c>
      <c r="BM285" s="202" t="s">
        <v>378</v>
      </c>
    </row>
    <row r="286" spans="2:65" s="12" customFormat="1" ht="10">
      <c r="B286" s="204"/>
      <c r="C286" s="205"/>
      <c r="D286" s="206" t="s">
        <v>138</v>
      </c>
      <c r="E286" s="207" t="s">
        <v>1</v>
      </c>
      <c r="F286" s="208" t="s">
        <v>379</v>
      </c>
      <c r="G286" s="205"/>
      <c r="H286" s="209">
        <v>15.933</v>
      </c>
      <c r="I286" s="210"/>
      <c r="J286" s="205"/>
      <c r="K286" s="205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138</v>
      </c>
      <c r="AU286" s="215" t="s">
        <v>90</v>
      </c>
      <c r="AV286" s="12" t="s">
        <v>90</v>
      </c>
      <c r="AW286" s="12" t="s">
        <v>34</v>
      </c>
      <c r="AX286" s="12" t="s">
        <v>80</v>
      </c>
      <c r="AY286" s="215" t="s">
        <v>129</v>
      </c>
    </row>
    <row r="287" spans="2:65" s="12" customFormat="1" ht="10">
      <c r="B287" s="204"/>
      <c r="C287" s="205"/>
      <c r="D287" s="206" t="s">
        <v>138</v>
      </c>
      <c r="E287" s="207" t="s">
        <v>1</v>
      </c>
      <c r="F287" s="208" t="s">
        <v>380</v>
      </c>
      <c r="G287" s="205"/>
      <c r="H287" s="209">
        <v>1.5209999999999999</v>
      </c>
      <c r="I287" s="210"/>
      <c r="J287" s="205"/>
      <c r="K287" s="205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138</v>
      </c>
      <c r="AU287" s="215" t="s">
        <v>90</v>
      </c>
      <c r="AV287" s="12" t="s">
        <v>90</v>
      </c>
      <c r="AW287" s="12" t="s">
        <v>34</v>
      </c>
      <c r="AX287" s="12" t="s">
        <v>80</v>
      </c>
      <c r="AY287" s="215" t="s">
        <v>129</v>
      </c>
    </row>
    <row r="288" spans="2:65" s="12" customFormat="1" ht="10">
      <c r="B288" s="204"/>
      <c r="C288" s="205"/>
      <c r="D288" s="206" t="s">
        <v>138</v>
      </c>
      <c r="E288" s="207" t="s">
        <v>1</v>
      </c>
      <c r="F288" s="208" t="s">
        <v>381</v>
      </c>
      <c r="G288" s="205"/>
      <c r="H288" s="209">
        <v>1.2090000000000001</v>
      </c>
      <c r="I288" s="210"/>
      <c r="J288" s="205"/>
      <c r="K288" s="205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138</v>
      </c>
      <c r="AU288" s="215" t="s">
        <v>90</v>
      </c>
      <c r="AV288" s="12" t="s">
        <v>90</v>
      </c>
      <c r="AW288" s="12" t="s">
        <v>34</v>
      </c>
      <c r="AX288" s="12" t="s">
        <v>80</v>
      </c>
      <c r="AY288" s="215" t="s">
        <v>129</v>
      </c>
    </row>
    <row r="289" spans="2:65" s="12" customFormat="1" ht="10">
      <c r="B289" s="204"/>
      <c r="C289" s="205"/>
      <c r="D289" s="206" t="s">
        <v>138</v>
      </c>
      <c r="E289" s="207" t="s">
        <v>1</v>
      </c>
      <c r="F289" s="208" t="s">
        <v>382</v>
      </c>
      <c r="G289" s="205"/>
      <c r="H289" s="209">
        <v>0.89700000000000002</v>
      </c>
      <c r="I289" s="210"/>
      <c r="J289" s="205"/>
      <c r="K289" s="205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138</v>
      </c>
      <c r="AU289" s="215" t="s">
        <v>90</v>
      </c>
      <c r="AV289" s="12" t="s">
        <v>90</v>
      </c>
      <c r="AW289" s="12" t="s">
        <v>34</v>
      </c>
      <c r="AX289" s="12" t="s">
        <v>80</v>
      </c>
      <c r="AY289" s="215" t="s">
        <v>129</v>
      </c>
    </row>
    <row r="290" spans="2:65" s="13" customFormat="1" ht="10">
      <c r="B290" s="216"/>
      <c r="C290" s="217"/>
      <c r="D290" s="206" t="s">
        <v>138</v>
      </c>
      <c r="E290" s="218" t="s">
        <v>1</v>
      </c>
      <c r="F290" s="219" t="s">
        <v>371</v>
      </c>
      <c r="G290" s="217"/>
      <c r="H290" s="218" t="s">
        <v>1</v>
      </c>
      <c r="I290" s="220"/>
      <c r="J290" s="217"/>
      <c r="K290" s="217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138</v>
      </c>
      <c r="AU290" s="225" t="s">
        <v>90</v>
      </c>
      <c r="AV290" s="13" t="s">
        <v>88</v>
      </c>
      <c r="AW290" s="13" t="s">
        <v>34</v>
      </c>
      <c r="AX290" s="13" t="s">
        <v>80</v>
      </c>
      <c r="AY290" s="225" t="s">
        <v>129</v>
      </c>
    </row>
    <row r="291" spans="2:65" s="14" customFormat="1" ht="10">
      <c r="B291" s="226"/>
      <c r="C291" s="227"/>
      <c r="D291" s="206" t="s">
        <v>138</v>
      </c>
      <c r="E291" s="228" t="s">
        <v>1</v>
      </c>
      <c r="F291" s="229" t="s">
        <v>145</v>
      </c>
      <c r="G291" s="227"/>
      <c r="H291" s="230">
        <v>19.559999999999999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AT291" s="236" t="s">
        <v>138</v>
      </c>
      <c r="AU291" s="236" t="s">
        <v>90</v>
      </c>
      <c r="AV291" s="14" t="s">
        <v>136</v>
      </c>
      <c r="AW291" s="14" t="s">
        <v>34</v>
      </c>
      <c r="AX291" s="14" t="s">
        <v>88</v>
      </c>
      <c r="AY291" s="236" t="s">
        <v>129</v>
      </c>
    </row>
    <row r="292" spans="2:65" s="1" customFormat="1" ht="24" customHeight="1">
      <c r="B292" s="33"/>
      <c r="C292" s="191" t="s">
        <v>383</v>
      </c>
      <c r="D292" s="191" t="s">
        <v>131</v>
      </c>
      <c r="E292" s="192" t="s">
        <v>384</v>
      </c>
      <c r="F292" s="193" t="s">
        <v>385</v>
      </c>
      <c r="G292" s="194" t="s">
        <v>281</v>
      </c>
      <c r="H292" s="195">
        <v>130.94</v>
      </c>
      <c r="I292" s="196"/>
      <c r="J292" s="197">
        <f>ROUND(I292*H292,2)</f>
        <v>0</v>
      </c>
      <c r="K292" s="193" t="s">
        <v>135</v>
      </c>
      <c r="L292" s="37"/>
      <c r="M292" s="198" t="s">
        <v>1</v>
      </c>
      <c r="N292" s="199" t="s">
        <v>45</v>
      </c>
      <c r="O292" s="65"/>
      <c r="P292" s="200">
        <f>O292*H292</f>
        <v>0</v>
      </c>
      <c r="Q292" s="200">
        <v>2.7499999999999998E-3</v>
      </c>
      <c r="R292" s="200">
        <f>Q292*H292</f>
        <v>0.36008499999999999</v>
      </c>
      <c r="S292" s="200">
        <v>0</v>
      </c>
      <c r="T292" s="201">
        <f>S292*H292</f>
        <v>0</v>
      </c>
      <c r="AR292" s="202" t="s">
        <v>136</v>
      </c>
      <c r="AT292" s="202" t="s">
        <v>131</v>
      </c>
      <c r="AU292" s="202" t="s">
        <v>90</v>
      </c>
      <c r="AY292" s="16" t="s">
        <v>129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6" t="s">
        <v>88</v>
      </c>
      <c r="BK292" s="203">
        <f>ROUND(I292*H292,2)</f>
        <v>0</v>
      </c>
      <c r="BL292" s="16" t="s">
        <v>136</v>
      </c>
      <c r="BM292" s="202" t="s">
        <v>386</v>
      </c>
    </row>
    <row r="293" spans="2:65" s="12" customFormat="1" ht="10">
      <c r="B293" s="204"/>
      <c r="C293" s="205"/>
      <c r="D293" s="206" t="s">
        <v>138</v>
      </c>
      <c r="E293" s="207" t="s">
        <v>1</v>
      </c>
      <c r="F293" s="208" t="s">
        <v>387</v>
      </c>
      <c r="G293" s="205"/>
      <c r="H293" s="209">
        <v>54.52</v>
      </c>
      <c r="I293" s="210"/>
      <c r="J293" s="205"/>
      <c r="K293" s="205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138</v>
      </c>
      <c r="AU293" s="215" t="s">
        <v>90</v>
      </c>
      <c r="AV293" s="12" t="s">
        <v>90</v>
      </c>
      <c r="AW293" s="12" t="s">
        <v>34</v>
      </c>
      <c r="AX293" s="12" t="s">
        <v>80</v>
      </c>
      <c r="AY293" s="215" t="s">
        <v>129</v>
      </c>
    </row>
    <row r="294" spans="2:65" s="12" customFormat="1" ht="10">
      <c r="B294" s="204"/>
      <c r="C294" s="205"/>
      <c r="D294" s="206" t="s">
        <v>138</v>
      </c>
      <c r="E294" s="207" t="s">
        <v>1</v>
      </c>
      <c r="F294" s="208" t="s">
        <v>388</v>
      </c>
      <c r="G294" s="205"/>
      <c r="H294" s="209">
        <v>51.7</v>
      </c>
      <c r="I294" s="210"/>
      <c r="J294" s="205"/>
      <c r="K294" s="205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138</v>
      </c>
      <c r="AU294" s="215" t="s">
        <v>90</v>
      </c>
      <c r="AV294" s="12" t="s">
        <v>90</v>
      </c>
      <c r="AW294" s="12" t="s">
        <v>34</v>
      </c>
      <c r="AX294" s="12" t="s">
        <v>80</v>
      </c>
      <c r="AY294" s="215" t="s">
        <v>129</v>
      </c>
    </row>
    <row r="295" spans="2:65" s="12" customFormat="1" ht="10">
      <c r="B295" s="204"/>
      <c r="C295" s="205"/>
      <c r="D295" s="206" t="s">
        <v>138</v>
      </c>
      <c r="E295" s="207" t="s">
        <v>1</v>
      </c>
      <c r="F295" s="208" t="s">
        <v>389</v>
      </c>
      <c r="G295" s="205"/>
      <c r="H295" s="209">
        <v>10.14</v>
      </c>
      <c r="I295" s="210"/>
      <c r="J295" s="205"/>
      <c r="K295" s="205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138</v>
      </c>
      <c r="AU295" s="215" t="s">
        <v>90</v>
      </c>
      <c r="AV295" s="12" t="s">
        <v>90</v>
      </c>
      <c r="AW295" s="12" t="s">
        <v>34</v>
      </c>
      <c r="AX295" s="12" t="s">
        <v>80</v>
      </c>
      <c r="AY295" s="215" t="s">
        <v>129</v>
      </c>
    </row>
    <row r="296" spans="2:65" s="12" customFormat="1" ht="10">
      <c r="B296" s="204"/>
      <c r="C296" s="205"/>
      <c r="D296" s="206" t="s">
        <v>138</v>
      </c>
      <c r="E296" s="207" t="s">
        <v>1</v>
      </c>
      <c r="F296" s="208" t="s">
        <v>390</v>
      </c>
      <c r="G296" s="205"/>
      <c r="H296" s="209">
        <v>0.12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138</v>
      </c>
      <c r="AU296" s="215" t="s">
        <v>90</v>
      </c>
      <c r="AV296" s="12" t="s">
        <v>90</v>
      </c>
      <c r="AW296" s="12" t="s">
        <v>34</v>
      </c>
      <c r="AX296" s="12" t="s">
        <v>80</v>
      </c>
      <c r="AY296" s="215" t="s">
        <v>129</v>
      </c>
    </row>
    <row r="297" spans="2:65" s="12" customFormat="1" ht="10">
      <c r="B297" s="204"/>
      <c r="C297" s="205"/>
      <c r="D297" s="206" t="s">
        <v>138</v>
      </c>
      <c r="E297" s="207" t="s">
        <v>1</v>
      </c>
      <c r="F297" s="208" t="s">
        <v>391</v>
      </c>
      <c r="G297" s="205"/>
      <c r="H297" s="209">
        <v>8.06</v>
      </c>
      <c r="I297" s="210"/>
      <c r="J297" s="205"/>
      <c r="K297" s="205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138</v>
      </c>
      <c r="AU297" s="215" t="s">
        <v>90</v>
      </c>
      <c r="AV297" s="12" t="s">
        <v>90</v>
      </c>
      <c r="AW297" s="12" t="s">
        <v>34</v>
      </c>
      <c r="AX297" s="12" t="s">
        <v>80</v>
      </c>
      <c r="AY297" s="215" t="s">
        <v>129</v>
      </c>
    </row>
    <row r="298" spans="2:65" s="12" customFormat="1" ht="10">
      <c r="B298" s="204"/>
      <c r="C298" s="205"/>
      <c r="D298" s="206" t="s">
        <v>138</v>
      </c>
      <c r="E298" s="207" t="s">
        <v>1</v>
      </c>
      <c r="F298" s="208" t="s">
        <v>392</v>
      </c>
      <c r="G298" s="205"/>
      <c r="H298" s="209">
        <v>0.12</v>
      </c>
      <c r="I298" s="210"/>
      <c r="J298" s="205"/>
      <c r="K298" s="205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138</v>
      </c>
      <c r="AU298" s="215" t="s">
        <v>90</v>
      </c>
      <c r="AV298" s="12" t="s">
        <v>90</v>
      </c>
      <c r="AW298" s="12" t="s">
        <v>34</v>
      </c>
      <c r="AX298" s="12" t="s">
        <v>80</v>
      </c>
      <c r="AY298" s="215" t="s">
        <v>129</v>
      </c>
    </row>
    <row r="299" spans="2:65" s="12" customFormat="1" ht="10">
      <c r="B299" s="204"/>
      <c r="C299" s="205"/>
      <c r="D299" s="206" t="s">
        <v>138</v>
      </c>
      <c r="E299" s="207" t="s">
        <v>1</v>
      </c>
      <c r="F299" s="208" t="s">
        <v>393</v>
      </c>
      <c r="G299" s="205"/>
      <c r="H299" s="209">
        <v>5.98</v>
      </c>
      <c r="I299" s="210"/>
      <c r="J299" s="205"/>
      <c r="K299" s="205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138</v>
      </c>
      <c r="AU299" s="215" t="s">
        <v>90</v>
      </c>
      <c r="AV299" s="12" t="s">
        <v>90</v>
      </c>
      <c r="AW299" s="12" t="s">
        <v>34</v>
      </c>
      <c r="AX299" s="12" t="s">
        <v>80</v>
      </c>
      <c r="AY299" s="215" t="s">
        <v>129</v>
      </c>
    </row>
    <row r="300" spans="2:65" s="12" customFormat="1" ht="10">
      <c r="B300" s="204"/>
      <c r="C300" s="205"/>
      <c r="D300" s="206" t="s">
        <v>138</v>
      </c>
      <c r="E300" s="207" t="s">
        <v>1</v>
      </c>
      <c r="F300" s="208" t="s">
        <v>394</v>
      </c>
      <c r="G300" s="205"/>
      <c r="H300" s="209">
        <v>0.3</v>
      </c>
      <c r="I300" s="210"/>
      <c r="J300" s="205"/>
      <c r="K300" s="205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138</v>
      </c>
      <c r="AU300" s="215" t="s">
        <v>90</v>
      </c>
      <c r="AV300" s="12" t="s">
        <v>90</v>
      </c>
      <c r="AW300" s="12" t="s">
        <v>34</v>
      </c>
      <c r="AX300" s="12" t="s">
        <v>80</v>
      </c>
      <c r="AY300" s="215" t="s">
        <v>129</v>
      </c>
    </row>
    <row r="301" spans="2:65" s="13" customFormat="1" ht="10">
      <c r="B301" s="216"/>
      <c r="C301" s="217"/>
      <c r="D301" s="206" t="s">
        <v>138</v>
      </c>
      <c r="E301" s="218" t="s">
        <v>1</v>
      </c>
      <c r="F301" s="219" t="s">
        <v>371</v>
      </c>
      <c r="G301" s="217"/>
      <c r="H301" s="218" t="s">
        <v>1</v>
      </c>
      <c r="I301" s="220"/>
      <c r="J301" s="217"/>
      <c r="K301" s="217"/>
      <c r="L301" s="221"/>
      <c r="M301" s="222"/>
      <c r="N301" s="223"/>
      <c r="O301" s="223"/>
      <c r="P301" s="223"/>
      <c r="Q301" s="223"/>
      <c r="R301" s="223"/>
      <c r="S301" s="223"/>
      <c r="T301" s="224"/>
      <c r="AT301" s="225" t="s">
        <v>138</v>
      </c>
      <c r="AU301" s="225" t="s">
        <v>90</v>
      </c>
      <c r="AV301" s="13" t="s">
        <v>88</v>
      </c>
      <c r="AW301" s="13" t="s">
        <v>34</v>
      </c>
      <c r="AX301" s="13" t="s">
        <v>80</v>
      </c>
      <c r="AY301" s="225" t="s">
        <v>129</v>
      </c>
    </row>
    <row r="302" spans="2:65" s="14" customFormat="1" ht="10">
      <c r="B302" s="226"/>
      <c r="C302" s="227"/>
      <c r="D302" s="206" t="s">
        <v>138</v>
      </c>
      <c r="E302" s="228" t="s">
        <v>1</v>
      </c>
      <c r="F302" s="229" t="s">
        <v>145</v>
      </c>
      <c r="G302" s="227"/>
      <c r="H302" s="230">
        <v>130.94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AT302" s="236" t="s">
        <v>138</v>
      </c>
      <c r="AU302" s="236" t="s">
        <v>90</v>
      </c>
      <c r="AV302" s="14" t="s">
        <v>136</v>
      </c>
      <c r="AW302" s="14" t="s">
        <v>34</v>
      </c>
      <c r="AX302" s="14" t="s">
        <v>88</v>
      </c>
      <c r="AY302" s="236" t="s">
        <v>129</v>
      </c>
    </row>
    <row r="303" spans="2:65" s="1" customFormat="1" ht="24" customHeight="1">
      <c r="B303" s="33"/>
      <c r="C303" s="191" t="s">
        <v>395</v>
      </c>
      <c r="D303" s="191" t="s">
        <v>131</v>
      </c>
      <c r="E303" s="192" t="s">
        <v>396</v>
      </c>
      <c r="F303" s="193" t="s">
        <v>397</v>
      </c>
      <c r="G303" s="194" t="s">
        <v>281</v>
      </c>
      <c r="H303" s="195">
        <v>130.94</v>
      </c>
      <c r="I303" s="196"/>
      <c r="J303" s="197">
        <f>ROUND(I303*H303,2)</f>
        <v>0</v>
      </c>
      <c r="K303" s="193" t="s">
        <v>135</v>
      </c>
      <c r="L303" s="37"/>
      <c r="M303" s="198" t="s">
        <v>1</v>
      </c>
      <c r="N303" s="199" t="s">
        <v>45</v>
      </c>
      <c r="O303" s="65"/>
      <c r="P303" s="200">
        <f>O303*H303</f>
        <v>0</v>
      </c>
      <c r="Q303" s="200">
        <v>0</v>
      </c>
      <c r="R303" s="200">
        <f>Q303*H303</f>
        <v>0</v>
      </c>
      <c r="S303" s="200">
        <v>0</v>
      </c>
      <c r="T303" s="201">
        <f>S303*H303</f>
        <v>0</v>
      </c>
      <c r="AR303" s="202" t="s">
        <v>136</v>
      </c>
      <c r="AT303" s="202" t="s">
        <v>131</v>
      </c>
      <c r="AU303" s="202" t="s">
        <v>90</v>
      </c>
      <c r="AY303" s="16" t="s">
        <v>129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16" t="s">
        <v>88</v>
      </c>
      <c r="BK303" s="203">
        <f>ROUND(I303*H303,2)</f>
        <v>0</v>
      </c>
      <c r="BL303" s="16" t="s">
        <v>136</v>
      </c>
      <c r="BM303" s="202" t="s">
        <v>398</v>
      </c>
    </row>
    <row r="304" spans="2:65" s="1" customFormat="1" ht="48" customHeight="1">
      <c r="B304" s="33"/>
      <c r="C304" s="191" t="s">
        <v>399</v>
      </c>
      <c r="D304" s="191" t="s">
        <v>131</v>
      </c>
      <c r="E304" s="192" t="s">
        <v>400</v>
      </c>
      <c r="F304" s="193" t="s">
        <v>401</v>
      </c>
      <c r="G304" s="194" t="s">
        <v>249</v>
      </c>
      <c r="H304" s="195">
        <v>1.5229999999999999</v>
      </c>
      <c r="I304" s="196"/>
      <c r="J304" s="197">
        <f>ROUND(I304*H304,2)</f>
        <v>0</v>
      </c>
      <c r="K304" s="193" t="s">
        <v>135</v>
      </c>
      <c r="L304" s="37"/>
      <c r="M304" s="198" t="s">
        <v>1</v>
      </c>
      <c r="N304" s="199" t="s">
        <v>45</v>
      </c>
      <c r="O304" s="65"/>
      <c r="P304" s="200">
        <f>O304*H304</f>
        <v>0</v>
      </c>
      <c r="Q304" s="200">
        <v>1.05871</v>
      </c>
      <c r="R304" s="200">
        <f>Q304*H304</f>
        <v>1.6124153299999999</v>
      </c>
      <c r="S304" s="200">
        <v>0</v>
      </c>
      <c r="T304" s="201">
        <f>S304*H304</f>
        <v>0</v>
      </c>
      <c r="AR304" s="202" t="s">
        <v>136</v>
      </c>
      <c r="AT304" s="202" t="s">
        <v>131</v>
      </c>
      <c r="AU304" s="202" t="s">
        <v>90</v>
      </c>
      <c r="AY304" s="16" t="s">
        <v>129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16" t="s">
        <v>88</v>
      </c>
      <c r="BK304" s="203">
        <f>ROUND(I304*H304,2)</f>
        <v>0</v>
      </c>
      <c r="BL304" s="16" t="s">
        <v>136</v>
      </c>
      <c r="BM304" s="202" t="s">
        <v>402</v>
      </c>
    </row>
    <row r="305" spans="2:65" s="12" customFormat="1" ht="10">
      <c r="B305" s="204"/>
      <c r="C305" s="205"/>
      <c r="D305" s="206" t="s">
        <v>138</v>
      </c>
      <c r="E305" s="207" t="s">
        <v>1</v>
      </c>
      <c r="F305" s="208" t="s">
        <v>403</v>
      </c>
      <c r="G305" s="205"/>
      <c r="H305" s="209">
        <v>1.5229999999999999</v>
      </c>
      <c r="I305" s="210"/>
      <c r="J305" s="205"/>
      <c r="K305" s="205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138</v>
      </c>
      <c r="AU305" s="215" t="s">
        <v>90</v>
      </c>
      <c r="AV305" s="12" t="s">
        <v>90</v>
      </c>
      <c r="AW305" s="12" t="s">
        <v>34</v>
      </c>
      <c r="AX305" s="12" t="s">
        <v>80</v>
      </c>
      <c r="AY305" s="215" t="s">
        <v>129</v>
      </c>
    </row>
    <row r="306" spans="2:65" s="13" customFormat="1" ht="10">
      <c r="B306" s="216"/>
      <c r="C306" s="217"/>
      <c r="D306" s="206" t="s">
        <v>138</v>
      </c>
      <c r="E306" s="218" t="s">
        <v>1</v>
      </c>
      <c r="F306" s="219" t="s">
        <v>404</v>
      </c>
      <c r="G306" s="217"/>
      <c r="H306" s="218" t="s">
        <v>1</v>
      </c>
      <c r="I306" s="220"/>
      <c r="J306" s="217"/>
      <c r="K306" s="217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138</v>
      </c>
      <c r="AU306" s="225" t="s">
        <v>90</v>
      </c>
      <c r="AV306" s="13" t="s">
        <v>88</v>
      </c>
      <c r="AW306" s="13" t="s">
        <v>34</v>
      </c>
      <c r="AX306" s="13" t="s">
        <v>80</v>
      </c>
      <c r="AY306" s="225" t="s">
        <v>129</v>
      </c>
    </row>
    <row r="307" spans="2:65" s="14" customFormat="1" ht="10">
      <c r="B307" s="226"/>
      <c r="C307" s="227"/>
      <c r="D307" s="206" t="s">
        <v>138</v>
      </c>
      <c r="E307" s="228" t="s">
        <v>1</v>
      </c>
      <c r="F307" s="229" t="s">
        <v>145</v>
      </c>
      <c r="G307" s="227"/>
      <c r="H307" s="230">
        <v>1.5229999999999999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AT307" s="236" t="s">
        <v>138</v>
      </c>
      <c r="AU307" s="236" t="s">
        <v>90</v>
      </c>
      <c r="AV307" s="14" t="s">
        <v>136</v>
      </c>
      <c r="AW307" s="14" t="s">
        <v>34</v>
      </c>
      <c r="AX307" s="14" t="s">
        <v>88</v>
      </c>
      <c r="AY307" s="236" t="s">
        <v>129</v>
      </c>
    </row>
    <row r="308" spans="2:65" s="11" customFormat="1" ht="22.75" customHeight="1">
      <c r="B308" s="175"/>
      <c r="C308" s="176"/>
      <c r="D308" s="177" t="s">
        <v>79</v>
      </c>
      <c r="E308" s="189" t="s">
        <v>152</v>
      </c>
      <c r="F308" s="189" t="s">
        <v>405</v>
      </c>
      <c r="G308" s="176"/>
      <c r="H308" s="176"/>
      <c r="I308" s="179"/>
      <c r="J308" s="190">
        <f>BK308</f>
        <v>0</v>
      </c>
      <c r="K308" s="176"/>
      <c r="L308" s="181"/>
      <c r="M308" s="182"/>
      <c r="N308" s="183"/>
      <c r="O308" s="183"/>
      <c r="P308" s="184">
        <f>SUM(P309:P369)</f>
        <v>0</v>
      </c>
      <c r="Q308" s="183"/>
      <c r="R308" s="184">
        <f>SUM(R309:R369)</f>
        <v>21.86348594</v>
      </c>
      <c r="S308" s="183"/>
      <c r="T308" s="185">
        <f>SUM(T309:T369)</f>
        <v>0</v>
      </c>
      <c r="AR308" s="186" t="s">
        <v>88</v>
      </c>
      <c r="AT308" s="187" t="s">
        <v>79</v>
      </c>
      <c r="AU308" s="187" t="s">
        <v>88</v>
      </c>
      <c r="AY308" s="186" t="s">
        <v>129</v>
      </c>
      <c r="BK308" s="188">
        <f>SUM(BK309:BK369)</f>
        <v>0</v>
      </c>
    </row>
    <row r="309" spans="2:65" s="1" customFormat="1" ht="96" customHeight="1">
      <c r="B309" s="33"/>
      <c r="C309" s="191" t="s">
        <v>406</v>
      </c>
      <c r="D309" s="191" t="s">
        <v>131</v>
      </c>
      <c r="E309" s="192" t="s">
        <v>407</v>
      </c>
      <c r="F309" s="193" t="s">
        <v>408</v>
      </c>
      <c r="G309" s="194" t="s">
        <v>134</v>
      </c>
      <c r="H309" s="195">
        <v>1.75</v>
      </c>
      <c r="I309" s="196"/>
      <c r="J309" s="197">
        <f>ROUND(I309*H309,2)</f>
        <v>0</v>
      </c>
      <c r="K309" s="193" t="s">
        <v>135</v>
      </c>
      <c r="L309" s="37"/>
      <c r="M309" s="198" t="s">
        <v>1</v>
      </c>
      <c r="N309" s="199" t="s">
        <v>45</v>
      </c>
      <c r="O309" s="65"/>
      <c r="P309" s="200">
        <f>O309*H309</f>
        <v>0</v>
      </c>
      <c r="Q309" s="200">
        <v>0</v>
      </c>
      <c r="R309" s="200">
        <f>Q309*H309</f>
        <v>0</v>
      </c>
      <c r="S309" s="200">
        <v>0</v>
      </c>
      <c r="T309" s="201">
        <f>S309*H309</f>
        <v>0</v>
      </c>
      <c r="AR309" s="202" t="s">
        <v>136</v>
      </c>
      <c r="AT309" s="202" t="s">
        <v>131</v>
      </c>
      <c r="AU309" s="202" t="s">
        <v>90</v>
      </c>
      <c r="AY309" s="16" t="s">
        <v>129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16" t="s">
        <v>88</v>
      </c>
      <c r="BK309" s="203">
        <f>ROUND(I309*H309,2)</f>
        <v>0</v>
      </c>
      <c r="BL309" s="16" t="s">
        <v>136</v>
      </c>
      <c r="BM309" s="202" t="s">
        <v>409</v>
      </c>
    </row>
    <row r="310" spans="2:65" s="12" customFormat="1" ht="10">
      <c r="B310" s="204"/>
      <c r="C310" s="205"/>
      <c r="D310" s="206" t="s">
        <v>138</v>
      </c>
      <c r="E310" s="207" t="s">
        <v>1</v>
      </c>
      <c r="F310" s="208" t="s">
        <v>410</v>
      </c>
      <c r="G310" s="205"/>
      <c r="H310" s="209">
        <v>1.75</v>
      </c>
      <c r="I310" s="210"/>
      <c r="J310" s="205"/>
      <c r="K310" s="205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138</v>
      </c>
      <c r="AU310" s="215" t="s">
        <v>90</v>
      </c>
      <c r="AV310" s="12" t="s">
        <v>90</v>
      </c>
      <c r="AW310" s="12" t="s">
        <v>34</v>
      </c>
      <c r="AX310" s="12" t="s">
        <v>80</v>
      </c>
      <c r="AY310" s="215" t="s">
        <v>129</v>
      </c>
    </row>
    <row r="311" spans="2:65" s="14" customFormat="1" ht="10">
      <c r="B311" s="226"/>
      <c r="C311" s="227"/>
      <c r="D311" s="206" t="s">
        <v>138</v>
      </c>
      <c r="E311" s="228" t="s">
        <v>1</v>
      </c>
      <c r="F311" s="229" t="s">
        <v>145</v>
      </c>
      <c r="G311" s="227"/>
      <c r="H311" s="230">
        <v>1.75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AT311" s="236" t="s">
        <v>138</v>
      </c>
      <c r="AU311" s="236" t="s">
        <v>90</v>
      </c>
      <c r="AV311" s="14" t="s">
        <v>136</v>
      </c>
      <c r="AW311" s="14" t="s">
        <v>34</v>
      </c>
      <c r="AX311" s="14" t="s">
        <v>88</v>
      </c>
      <c r="AY311" s="236" t="s">
        <v>129</v>
      </c>
    </row>
    <row r="312" spans="2:65" s="1" customFormat="1" ht="16.5" customHeight="1">
      <c r="B312" s="33"/>
      <c r="C312" s="237" t="s">
        <v>411</v>
      </c>
      <c r="D312" s="237" t="s">
        <v>269</v>
      </c>
      <c r="E312" s="238" t="s">
        <v>412</v>
      </c>
      <c r="F312" s="239" t="s">
        <v>413</v>
      </c>
      <c r="G312" s="240" t="s">
        <v>134</v>
      </c>
      <c r="H312" s="241">
        <v>2</v>
      </c>
      <c r="I312" s="242"/>
      <c r="J312" s="243">
        <f>ROUND(I312*H312,2)</f>
        <v>0</v>
      </c>
      <c r="K312" s="239" t="s">
        <v>135</v>
      </c>
      <c r="L312" s="244"/>
      <c r="M312" s="245" t="s">
        <v>1</v>
      </c>
      <c r="N312" s="246" t="s">
        <v>45</v>
      </c>
      <c r="O312" s="65"/>
      <c r="P312" s="200">
        <f>O312*H312</f>
        <v>0</v>
      </c>
      <c r="Q312" s="200">
        <v>2.4099999999999998E-3</v>
      </c>
      <c r="R312" s="200">
        <f>Q312*H312</f>
        <v>4.8199999999999996E-3</v>
      </c>
      <c r="S312" s="200">
        <v>0</v>
      </c>
      <c r="T312" s="201">
        <f>S312*H312</f>
        <v>0</v>
      </c>
      <c r="AR312" s="202" t="s">
        <v>189</v>
      </c>
      <c r="AT312" s="202" t="s">
        <v>269</v>
      </c>
      <c r="AU312" s="202" t="s">
        <v>90</v>
      </c>
      <c r="AY312" s="16" t="s">
        <v>129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16" t="s">
        <v>88</v>
      </c>
      <c r="BK312" s="203">
        <f>ROUND(I312*H312,2)</f>
        <v>0</v>
      </c>
      <c r="BL312" s="16" t="s">
        <v>136</v>
      </c>
      <c r="BM312" s="202" t="s">
        <v>414</v>
      </c>
    </row>
    <row r="313" spans="2:65" s="1" customFormat="1" ht="24" customHeight="1">
      <c r="B313" s="33"/>
      <c r="C313" s="191" t="s">
        <v>415</v>
      </c>
      <c r="D313" s="191" t="s">
        <v>131</v>
      </c>
      <c r="E313" s="192" t="s">
        <v>416</v>
      </c>
      <c r="F313" s="193" t="s">
        <v>417</v>
      </c>
      <c r="G313" s="194" t="s">
        <v>134</v>
      </c>
      <c r="H313" s="195">
        <v>15.55</v>
      </c>
      <c r="I313" s="196"/>
      <c r="J313" s="197">
        <f>ROUND(I313*H313,2)</f>
        <v>0</v>
      </c>
      <c r="K313" s="193" t="s">
        <v>135</v>
      </c>
      <c r="L313" s="37"/>
      <c r="M313" s="198" t="s">
        <v>1</v>
      </c>
      <c r="N313" s="199" t="s">
        <v>45</v>
      </c>
      <c r="O313" s="65"/>
      <c r="P313" s="200">
        <f>O313*H313</f>
        <v>0</v>
      </c>
      <c r="Q313" s="200">
        <v>0</v>
      </c>
      <c r="R313" s="200">
        <f>Q313*H313</f>
        <v>0</v>
      </c>
      <c r="S313" s="200">
        <v>0</v>
      </c>
      <c r="T313" s="201">
        <f>S313*H313</f>
        <v>0</v>
      </c>
      <c r="AR313" s="202" t="s">
        <v>136</v>
      </c>
      <c r="AT313" s="202" t="s">
        <v>131</v>
      </c>
      <c r="AU313" s="202" t="s">
        <v>90</v>
      </c>
      <c r="AY313" s="16" t="s">
        <v>129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16" t="s">
        <v>88</v>
      </c>
      <c r="BK313" s="203">
        <f>ROUND(I313*H313,2)</f>
        <v>0</v>
      </c>
      <c r="BL313" s="16" t="s">
        <v>136</v>
      </c>
      <c r="BM313" s="202" t="s">
        <v>418</v>
      </c>
    </row>
    <row r="314" spans="2:65" s="12" customFormat="1" ht="10">
      <c r="B314" s="204"/>
      <c r="C314" s="205"/>
      <c r="D314" s="206" t="s">
        <v>138</v>
      </c>
      <c r="E314" s="207" t="s">
        <v>1</v>
      </c>
      <c r="F314" s="208" t="s">
        <v>419</v>
      </c>
      <c r="G314" s="205"/>
      <c r="H314" s="209">
        <v>13.2</v>
      </c>
      <c r="I314" s="210"/>
      <c r="J314" s="205"/>
      <c r="K314" s="205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138</v>
      </c>
      <c r="AU314" s="215" t="s">
        <v>90</v>
      </c>
      <c r="AV314" s="12" t="s">
        <v>90</v>
      </c>
      <c r="AW314" s="12" t="s">
        <v>34</v>
      </c>
      <c r="AX314" s="12" t="s">
        <v>80</v>
      </c>
      <c r="AY314" s="215" t="s">
        <v>129</v>
      </c>
    </row>
    <row r="315" spans="2:65" s="12" customFormat="1" ht="10">
      <c r="B315" s="204"/>
      <c r="C315" s="205"/>
      <c r="D315" s="206" t="s">
        <v>138</v>
      </c>
      <c r="E315" s="207" t="s">
        <v>1</v>
      </c>
      <c r="F315" s="208" t="s">
        <v>420</v>
      </c>
      <c r="G315" s="205"/>
      <c r="H315" s="209">
        <v>2.35</v>
      </c>
      <c r="I315" s="210"/>
      <c r="J315" s="205"/>
      <c r="K315" s="205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138</v>
      </c>
      <c r="AU315" s="215" t="s">
        <v>90</v>
      </c>
      <c r="AV315" s="12" t="s">
        <v>90</v>
      </c>
      <c r="AW315" s="12" t="s">
        <v>34</v>
      </c>
      <c r="AX315" s="12" t="s">
        <v>80</v>
      </c>
      <c r="AY315" s="215" t="s">
        <v>129</v>
      </c>
    </row>
    <row r="316" spans="2:65" s="14" customFormat="1" ht="10">
      <c r="B316" s="226"/>
      <c r="C316" s="227"/>
      <c r="D316" s="206" t="s">
        <v>138</v>
      </c>
      <c r="E316" s="228" t="s">
        <v>1</v>
      </c>
      <c r="F316" s="229" t="s">
        <v>145</v>
      </c>
      <c r="G316" s="227"/>
      <c r="H316" s="230">
        <v>15.549999999999999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AT316" s="236" t="s">
        <v>138</v>
      </c>
      <c r="AU316" s="236" t="s">
        <v>90</v>
      </c>
      <c r="AV316" s="14" t="s">
        <v>136</v>
      </c>
      <c r="AW316" s="14" t="s">
        <v>34</v>
      </c>
      <c r="AX316" s="14" t="s">
        <v>88</v>
      </c>
      <c r="AY316" s="236" t="s">
        <v>129</v>
      </c>
    </row>
    <row r="317" spans="2:65" s="1" customFormat="1" ht="24" customHeight="1">
      <c r="B317" s="33"/>
      <c r="C317" s="237" t="s">
        <v>421</v>
      </c>
      <c r="D317" s="237" t="s">
        <v>269</v>
      </c>
      <c r="E317" s="238" t="s">
        <v>422</v>
      </c>
      <c r="F317" s="239" t="s">
        <v>423</v>
      </c>
      <c r="G317" s="240" t="s">
        <v>424</v>
      </c>
      <c r="H317" s="241">
        <v>7</v>
      </c>
      <c r="I317" s="242"/>
      <c r="J317" s="243">
        <f>ROUND(I317*H317,2)</f>
        <v>0</v>
      </c>
      <c r="K317" s="239" t="s">
        <v>1</v>
      </c>
      <c r="L317" s="244"/>
      <c r="M317" s="245" t="s">
        <v>1</v>
      </c>
      <c r="N317" s="246" t="s">
        <v>45</v>
      </c>
      <c r="O317" s="65"/>
      <c r="P317" s="200">
        <f>O317*H317</f>
        <v>0</v>
      </c>
      <c r="Q317" s="200">
        <v>0</v>
      </c>
      <c r="R317" s="200">
        <f>Q317*H317</f>
        <v>0</v>
      </c>
      <c r="S317" s="200">
        <v>0</v>
      </c>
      <c r="T317" s="201">
        <f>S317*H317</f>
        <v>0</v>
      </c>
      <c r="AR317" s="202" t="s">
        <v>189</v>
      </c>
      <c r="AT317" s="202" t="s">
        <v>269</v>
      </c>
      <c r="AU317" s="202" t="s">
        <v>90</v>
      </c>
      <c r="AY317" s="16" t="s">
        <v>129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16" t="s">
        <v>88</v>
      </c>
      <c r="BK317" s="203">
        <f>ROUND(I317*H317,2)</f>
        <v>0</v>
      </c>
      <c r="BL317" s="16" t="s">
        <v>136</v>
      </c>
      <c r="BM317" s="202" t="s">
        <v>425</v>
      </c>
    </row>
    <row r="318" spans="2:65" s="1" customFormat="1" ht="24" customHeight="1">
      <c r="B318" s="33"/>
      <c r="C318" s="237" t="s">
        <v>426</v>
      </c>
      <c r="D318" s="237" t="s">
        <v>269</v>
      </c>
      <c r="E318" s="238" t="s">
        <v>427</v>
      </c>
      <c r="F318" s="239" t="s">
        <v>428</v>
      </c>
      <c r="G318" s="240" t="s">
        <v>424</v>
      </c>
      <c r="H318" s="241">
        <v>27.998999999999999</v>
      </c>
      <c r="I318" s="242"/>
      <c r="J318" s="243">
        <f>ROUND(I318*H318,2)</f>
        <v>0</v>
      </c>
      <c r="K318" s="239" t="s">
        <v>1</v>
      </c>
      <c r="L318" s="244"/>
      <c r="M318" s="245" t="s">
        <v>1</v>
      </c>
      <c r="N318" s="246" t="s">
        <v>45</v>
      </c>
      <c r="O318" s="65"/>
      <c r="P318" s="200">
        <f>O318*H318</f>
        <v>0</v>
      </c>
      <c r="Q318" s="200">
        <v>0</v>
      </c>
      <c r="R318" s="200">
        <f>Q318*H318</f>
        <v>0</v>
      </c>
      <c r="S318" s="200">
        <v>0</v>
      </c>
      <c r="T318" s="201">
        <f>S318*H318</f>
        <v>0</v>
      </c>
      <c r="AR318" s="202" t="s">
        <v>189</v>
      </c>
      <c r="AT318" s="202" t="s">
        <v>269</v>
      </c>
      <c r="AU318" s="202" t="s">
        <v>90</v>
      </c>
      <c r="AY318" s="16" t="s">
        <v>129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16" t="s">
        <v>88</v>
      </c>
      <c r="BK318" s="203">
        <f>ROUND(I318*H318,2)</f>
        <v>0</v>
      </c>
      <c r="BL318" s="16" t="s">
        <v>136</v>
      </c>
      <c r="BM318" s="202" t="s">
        <v>429</v>
      </c>
    </row>
    <row r="319" spans="2:65" s="12" customFormat="1" ht="10">
      <c r="B319" s="204"/>
      <c r="C319" s="205"/>
      <c r="D319" s="206" t="s">
        <v>138</v>
      </c>
      <c r="E319" s="205"/>
      <c r="F319" s="208" t="s">
        <v>430</v>
      </c>
      <c r="G319" s="205"/>
      <c r="H319" s="209">
        <v>27.998999999999999</v>
      </c>
      <c r="I319" s="210"/>
      <c r="J319" s="205"/>
      <c r="K319" s="205"/>
      <c r="L319" s="211"/>
      <c r="M319" s="212"/>
      <c r="N319" s="213"/>
      <c r="O319" s="213"/>
      <c r="P319" s="213"/>
      <c r="Q319" s="213"/>
      <c r="R319" s="213"/>
      <c r="S319" s="213"/>
      <c r="T319" s="214"/>
      <c r="AT319" s="215" t="s">
        <v>138</v>
      </c>
      <c r="AU319" s="215" t="s">
        <v>90</v>
      </c>
      <c r="AV319" s="12" t="s">
        <v>90</v>
      </c>
      <c r="AW319" s="12" t="s">
        <v>4</v>
      </c>
      <c r="AX319" s="12" t="s">
        <v>88</v>
      </c>
      <c r="AY319" s="215" t="s">
        <v>129</v>
      </c>
    </row>
    <row r="320" spans="2:65" s="1" customFormat="1" ht="36" customHeight="1">
      <c r="B320" s="33"/>
      <c r="C320" s="191" t="s">
        <v>431</v>
      </c>
      <c r="D320" s="191" t="s">
        <v>131</v>
      </c>
      <c r="E320" s="192" t="s">
        <v>432</v>
      </c>
      <c r="F320" s="193" t="s">
        <v>433</v>
      </c>
      <c r="G320" s="194" t="s">
        <v>317</v>
      </c>
      <c r="H320" s="195">
        <v>16</v>
      </c>
      <c r="I320" s="196"/>
      <c r="J320" s="197">
        <f>ROUND(I320*H320,2)</f>
        <v>0</v>
      </c>
      <c r="K320" s="193" t="s">
        <v>135</v>
      </c>
      <c r="L320" s="37"/>
      <c r="M320" s="198" t="s">
        <v>1</v>
      </c>
      <c r="N320" s="199" t="s">
        <v>45</v>
      </c>
      <c r="O320" s="65"/>
      <c r="P320" s="200">
        <f>O320*H320</f>
        <v>0</v>
      </c>
      <c r="Q320" s="200">
        <v>4.6800000000000001E-3</v>
      </c>
      <c r="R320" s="200">
        <f>Q320*H320</f>
        <v>7.4880000000000002E-2</v>
      </c>
      <c r="S320" s="200">
        <v>0</v>
      </c>
      <c r="T320" s="201">
        <f>S320*H320</f>
        <v>0</v>
      </c>
      <c r="AR320" s="202" t="s">
        <v>136</v>
      </c>
      <c r="AT320" s="202" t="s">
        <v>131</v>
      </c>
      <c r="AU320" s="202" t="s">
        <v>90</v>
      </c>
      <c r="AY320" s="16" t="s">
        <v>129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16" t="s">
        <v>88</v>
      </c>
      <c r="BK320" s="203">
        <f>ROUND(I320*H320,2)</f>
        <v>0</v>
      </c>
      <c r="BL320" s="16" t="s">
        <v>136</v>
      </c>
      <c r="BM320" s="202" t="s">
        <v>434</v>
      </c>
    </row>
    <row r="321" spans="2:65" s="12" customFormat="1" ht="10">
      <c r="B321" s="204"/>
      <c r="C321" s="205"/>
      <c r="D321" s="206" t="s">
        <v>138</v>
      </c>
      <c r="E321" s="207" t="s">
        <v>1</v>
      </c>
      <c r="F321" s="208" t="s">
        <v>180</v>
      </c>
      <c r="G321" s="205"/>
      <c r="H321" s="209">
        <v>6</v>
      </c>
      <c r="I321" s="210"/>
      <c r="J321" s="205"/>
      <c r="K321" s="205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138</v>
      </c>
      <c r="AU321" s="215" t="s">
        <v>90</v>
      </c>
      <c r="AV321" s="12" t="s">
        <v>90</v>
      </c>
      <c r="AW321" s="12" t="s">
        <v>34</v>
      </c>
      <c r="AX321" s="12" t="s">
        <v>80</v>
      </c>
      <c r="AY321" s="215" t="s">
        <v>129</v>
      </c>
    </row>
    <row r="322" spans="2:65" s="13" customFormat="1" ht="10">
      <c r="B322" s="216"/>
      <c r="C322" s="217"/>
      <c r="D322" s="206" t="s">
        <v>138</v>
      </c>
      <c r="E322" s="218" t="s">
        <v>1</v>
      </c>
      <c r="F322" s="219" t="s">
        <v>435</v>
      </c>
      <c r="G322" s="217"/>
      <c r="H322" s="218" t="s">
        <v>1</v>
      </c>
      <c r="I322" s="220"/>
      <c r="J322" s="217"/>
      <c r="K322" s="217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138</v>
      </c>
      <c r="AU322" s="225" t="s">
        <v>90</v>
      </c>
      <c r="AV322" s="13" t="s">
        <v>88</v>
      </c>
      <c r="AW322" s="13" t="s">
        <v>34</v>
      </c>
      <c r="AX322" s="13" t="s">
        <v>80</v>
      </c>
      <c r="AY322" s="225" t="s">
        <v>129</v>
      </c>
    </row>
    <row r="323" spans="2:65" s="12" customFormat="1" ht="10">
      <c r="B323" s="204"/>
      <c r="C323" s="205"/>
      <c r="D323" s="206" t="s">
        <v>138</v>
      </c>
      <c r="E323" s="207" t="s">
        <v>1</v>
      </c>
      <c r="F323" s="208" t="s">
        <v>201</v>
      </c>
      <c r="G323" s="205"/>
      <c r="H323" s="209">
        <v>10</v>
      </c>
      <c r="I323" s="210"/>
      <c r="J323" s="205"/>
      <c r="K323" s="205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138</v>
      </c>
      <c r="AU323" s="215" t="s">
        <v>90</v>
      </c>
      <c r="AV323" s="12" t="s">
        <v>90</v>
      </c>
      <c r="AW323" s="12" t="s">
        <v>34</v>
      </c>
      <c r="AX323" s="12" t="s">
        <v>80</v>
      </c>
      <c r="AY323" s="215" t="s">
        <v>129</v>
      </c>
    </row>
    <row r="324" spans="2:65" s="13" customFormat="1" ht="10">
      <c r="B324" s="216"/>
      <c r="C324" s="217"/>
      <c r="D324" s="206" t="s">
        <v>138</v>
      </c>
      <c r="E324" s="218" t="s">
        <v>1</v>
      </c>
      <c r="F324" s="219" t="s">
        <v>436</v>
      </c>
      <c r="G324" s="217"/>
      <c r="H324" s="218" t="s">
        <v>1</v>
      </c>
      <c r="I324" s="220"/>
      <c r="J324" s="217"/>
      <c r="K324" s="217"/>
      <c r="L324" s="221"/>
      <c r="M324" s="222"/>
      <c r="N324" s="223"/>
      <c r="O324" s="223"/>
      <c r="P324" s="223"/>
      <c r="Q324" s="223"/>
      <c r="R324" s="223"/>
      <c r="S324" s="223"/>
      <c r="T324" s="224"/>
      <c r="AT324" s="225" t="s">
        <v>138</v>
      </c>
      <c r="AU324" s="225" t="s">
        <v>90</v>
      </c>
      <c r="AV324" s="13" t="s">
        <v>88</v>
      </c>
      <c r="AW324" s="13" t="s">
        <v>34</v>
      </c>
      <c r="AX324" s="13" t="s">
        <v>80</v>
      </c>
      <c r="AY324" s="225" t="s">
        <v>129</v>
      </c>
    </row>
    <row r="325" spans="2:65" s="14" customFormat="1" ht="10">
      <c r="B325" s="226"/>
      <c r="C325" s="227"/>
      <c r="D325" s="206" t="s">
        <v>138</v>
      </c>
      <c r="E325" s="228" t="s">
        <v>1</v>
      </c>
      <c r="F325" s="229" t="s">
        <v>145</v>
      </c>
      <c r="G325" s="227"/>
      <c r="H325" s="230">
        <v>16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AT325" s="236" t="s">
        <v>138</v>
      </c>
      <c r="AU325" s="236" t="s">
        <v>90</v>
      </c>
      <c r="AV325" s="14" t="s">
        <v>136</v>
      </c>
      <c r="AW325" s="14" t="s">
        <v>34</v>
      </c>
      <c r="AX325" s="14" t="s">
        <v>88</v>
      </c>
      <c r="AY325" s="236" t="s">
        <v>129</v>
      </c>
    </row>
    <row r="326" spans="2:65" s="1" customFormat="1" ht="24" customHeight="1">
      <c r="B326" s="33"/>
      <c r="C326" s="237" t="s">
        <v>437</v>
      </c>
      <c r="D326" s="237" t="s">
        <v>269</v>
      </c>
      <c r="E326" s="238" t="s">
        <v>438</v>
      </c>
      <c r="F326" s="239" t="s">
        <v>439</v>
      </c>
      <c r="G326" s="240" t="s">
        <v>317</v>
      </c>
      <c r="H326" s="241">
        <v>6</v>
      </c>
      <c r="I326" s="242"/>
      <c r="J326" s="243">
        <f>ROUND(I326*H326,2)</f>
        <v>0</v>
      </c>
      <c r="K326" s="239" t="s">
        <v>135</v>
      </c>
      <c r="L326" s="244"/>
      <c r="M326" s="245" t="s">
        <v>1</v>
      </c>
      <c r="N326" s="246" t="s">
        <v>45</v>
      </c>
      <c r="O326" s="65"/>
      <c r="P326" s="200">
        <f>O326*H326</f>
        <v>0</v>
      </c>
      <c r="Q326" s="200">
        <v>2.7000000000000001E-3</v>
      </c>
      <c r="R326" s="200">
        <f>Q326*H326</f>
        <v>1.6199999999999999E-2</v>
      </c>
      <c r="S326" s="200">
        <v>0</v>
      </c>
      <c r="T326" s="201">
        <f>S326*H326</f>
        <v>0</v>
      </c>
      <c r="AR326" s="202" t="s">
        <v>189</v>
      </c>
      <c r="AT326" s="202" t="s">
        <v>269</v>
      </c>
      <c r="AU326" s="202" t="s">
        <v>90</v>
      </c>
      <c r="AY326" s="16" t="s">
        <v>129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16" t="s">
        <v>88</v>
      </c>
      <c r="BK326" s="203">
        <f>ROUND(I326*H326,2)</f>
        <v>0</v>
      </c>
      <c r="BL326" s="16" t="s">
        <v>136</v>
      </c>
      <c r="BM326" s="202" t="s">
        <v>440</v>
      </c>
    </row>
    <row r="327" spans="2:65" s="1" customFormat="1" ht="24" customHeight="1">
      <c r="B327" s="33"/>
      <c r="C327" s="237" t="s">
        <v>441</v>
      </c>
      <c r="D327" s="237" t="s">
        <v>269</v>
      </c>
      <c r="E327" s="238" t="s">
        <v>442</v>
      </c>
      <c r="F327" s="239" t="s">
        <v>443</v>
      </c>
      <c r="G327" s="240" t="s">
        <v>317</v>
      </c>
      <c r="H327" s="241">
        <v>10</v>
      </c>
      <c r="I327" s="242"/>
      <c r="J327" s="243">
        <f>ROUND(I327*H327,2)</f>
        <v>0</v>
      </c>
      <c r="K327" s="239" t="s">
        <v>135</v>
      </c>
      <c r="L327" s="244"/>
      <c r="M327" s="245" t="s">
        <v>1</v>
      </c>
      <c r="N327" s="246" t="s">
        <v>45</v>
      </c>
      <c r="O327" s="65"/>
      <c r="P327" s="200">
        <f>O327*H327</f>
        <v>0</v>
      </c>
      <c r="Q327" s="200">
        <v>3.3999999999999998E-3</v>
      </c>
      <c r="R327" s="200">
        <f>Q327*H327</f>
        <v>3.3999999999999996E-2</v>
      </c>
      <c r="S327" s="200">
        <v>0</v>
      </c>
      <c r="T327" s="201">
        <f>S327*H327</f>
        <v>0</v>
      </c>
      <c r="AR327" s="202" t="s">
        <v>189</v>
      </c>
      <c r="AT327" s="202" t="s">
        <v>269</v>
      </c>
      <c r="AU327" s="202" t="s">
        <v>90</v>
      </c>
      <c r="AY327" s="16" t="s">
        <v>129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16" t="s">
        <v>88</v>
      </c>
      <c r="BK327" s="203">
        <f>ROUND(I327*H327,2)</f>
        <v>0</v>
      </c>
      <c r="BL327" s="16" t="s">
        <v>136</v>
      </c>
      <c r="BM327" s="202" t="s">
        <v>444</v>
      </c>
    </row>
    <row r="328" spans="2:65" s="1" customFormat="1" ht="24" customHeight="1">
      <c r="B328" s="33"/>
      <c r="C328" s="191" t="s">
        <v>445</v>
      </c>
      <c r="D328" s="191" t="s">
        <v>131</v>
      </c>
      <c r="E328" s="192" t="s">
        <v>446</v>
      </c>
      <c r="F328" s="193" t="s">
        <v>447</v>
      </c>
      <c r="G328" s="194" t="s">
        <v>134</v>
      </c>
      <c r="H328" s="195">
        <v>19.8</v>
      </c>
      <c r="I328" s="196"/>
      <c r="J328" s="197">
        <f>ROUND(I328*H328,2)</f>
        <v>0</v>
      </c>
      <c r="K328" s="193" t="s">
        <v>448</v>
      </c>
      <c r="L328" s="37"/>
      <c r="M328" s="198" t="s">
        <v>1</v>
      </c>
      <c r="N328" s="199" t="s">
        <v>45</v>
      </c>
      <c r="O328" s="65"/>
      <c r="P328" s="200">
        <f>O328*H328</f>
        <v>0</v>
      </c>
      <c r="Q328" s="200">
        <v>0</v>
      </c>
      <c r="R328" s="200">
        <f>Q328*H328</f>
        <v>0</v>
      </c>
      <c r="S328" s="200">
        <v>0</v>
      </c>
      <c r="T328" s="201">
        <f>S328*H328</f>
        <v>0</v>
      </c>
      <c r="AR328" s="202" t="s">
        <v>136</v>
      </c>
      <c r="AT328" s="202" t="s">
        <v>131</v>
      </c>
      <c r="AU328" s="202" t="s">
        <v>90</v>
      </c>
      <c r="AY328" s="16" t="s">
        <v>129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16" t="s">
        <v>88</v>
      </c>
      <c r="BK328" s="203">
        <f>ROUND(I328*H328,2)</f>
        <v>0</v>
      </c>
      <c r="BL328" s="16" t="s">
        <v>136</v>
      </c>
      <c r="BM328" s="202" t="s">
        <v>449</v>
      </c>
    </row>
    <row r="329" spans="2:65" s="12" customFormat="1" ht="10">
      <c r="B329" s="204"/>
      <c r="C329" s="205"/>
      <c r="D329" s="206" t="s">
        <v>138</v>
      </c>
      <c r="E329" s="207" t="s">
        <v>1</v>
      </c>
      <c r="F329" s="208" t="s">
        <v>450</v>
      </c>
      <c r="G329" s="205"/>
      <c r="H329" s="209">
        <v>17.8</v>
      </c>
      <c r="I329" s="210"/>
      <c r="J329" s="205"/>
      <c r="K329" s="205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138</v>
      </c>
      <c r="AU329" s="215" t="s">
        <v>90</v>
      </c>
      <c r="AV329" s="12" t="s">
        <v>90</v>
      </c>
      <c r="AW329" s="12" t="s">
        <v>34</v>
      </c>
      <c r="AX329" s="12" t="s">
        <v>80</v>
      </c>
      <c r="AY329" s="215" t="s">
        <v>129</v>
      </c>
    </row>
    <row r="330" spans="2:65" s="12" customFormat="1" ht="10">
      <c r="B330" s="204"/>
      <c r="C330" s="205"/>
      <c r="D330" s="206" t="s">
        <v>138</v>
      </c>
      <c r="E330" s="207" t="s">
        <v>1</v>
      </c>
      <c r="F330" s="208" t="s">
        <v>451</v>
      </c>
      <c r="G330" s="205"/>
      <c r="H330" s="209">
        <v>2</v>
      </c>
      <c r="I330" s="210"/>
      <c r="J330" s="205"/>
      <c r="K330" s="205"/>
      <c r="L330" s="211"/>
      <c r="M330" s="212"/>
      <c r="N330" s="213"/>
      <c r="O330" s="213"/>
      <c r="P330" s="213"/>
      <c r="Q330" s="213"/>
      <c r="R330" s="213"/>
      <c r="S330" s="213"/>
      <c r="T330" s="214"/>
      <c r="AT330" s="215" t="s">
        <v>138</v>
      </c>
      <c r="AU330" s="215" t="s">
        <v>90</v>
      </c>
      <c r="AV330" s="12" t="s">
        <v>90</v>
      </c>
      <c r="AW330" s="12" t="s">
        <v>34</v>
      </c>
      <c r="AX330" s="12" t="s">
        <v>80</v>
      </c>
      <c r="AY330" s="215" t="s">
        <v>129</v>
      </c>
    </row>
    <row r="331" spans="2:65" s="14" customFormat="1" ht="10">
      <c r="B331" s="226"/>
      <c r="C331" s="227"/>
      <c r="D331" s="206" t="s">
        <v>138</v>
      </c>
      <c r="E331" s="228" t="s">
        <v>1</v>
      </c>
      <c r="F331" s="229" t="s">
        <v>145</v>
      </c>
      <c r="G331" s="227"/>
      <c r="H331" s="230">
        <v>19.8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AT331" s="236" t="s">
        <v>138</v>
      </c>
      <c r="AU331" s="236" t="s">
        <v>90</v>
      </c>
      <c r="AV331" s="14" t="s">
        <v>136</v>
      </c>
      <c r="AW331" s="14" t="s">
        <v>34</v>
      </c>
      <c r="AX331" s="14" t="s">
        <v>88</v>
      </c>
      <c r="AY331" s="236" t="s">
        <v>129</v>
      </c>
    </row>
    <row r="332" spans="2:65" s="1" customFormat="1" ht="24" customHeight="1">
      <c r="B332" s="33"/>
      <c r="C332" s="237" t="s">
        <v>452</v>
      </c>
      <c r="D332" s="237" t="s">
        <v>269</v>
      </c>
      <c r="E332" s="238" t="s">
        <v>453</v>
      </c>
      <c r="F332" s="239" t="s">
        <v>454</v>
      </c>
      <c r="G332" s="240" t="s">
        <v>134</v>
      </c>
      <c r="H332" s="241">
        <v>20</v>
      </c>
      <c r="I332" s="242"/>
      <c r="J332" s="243">
        <f>ROUND(I332*H332,2)</f>
        <v>0</v>
      </c>
      <c r="K332" s="239" t="s">
        <v>135</v>
      </c>
      <c r="L332" s="244"/>
      <c r="M332" s="245" t="s">
        <v>1</v>
      </c>
      <c r="N332" s="246" t="s">
        <v>45</v>
      </c>
      <c r="O332" s="65"/>
      <c r="P332" s="200">
        <f>O332*H332</f>
        <v>0</v>
      </c>
      <c r="Q332" s="200">
        <v>1.1999999999999999E-3</v>
      </c>
      <c r="R332" s="200">
        <f>Q332*H332</f>
        <v>2.3999999999999997E-2</v>
      </c>
      <c r="S332" s="200">
        <v>0</v>
      </c>
      <c r="T332" s="201">
        <f>S332*H332</f>
        <v>0</v>
      </c>
      <c r="AR332" s="202" t="s">
        <v>189</v>
      </c>
      <c r="AT332" s="202" t="s">
        <v>269</v>
      </c>
      <c r="AU332" s="202" t="s">
        <v>90</v>
      </c>
      <c r="AY332" s="16" t="s">
        <v>129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16" t="s">
        <v>88</v>
      </c>
      <c r="BK332" s="203">
        <f>ROUND(I332*H332,2)</f>
        <v>0</v>
      </c>
      <c r="BL332" s="16" t="s">
        <v>136</v>
      </c>
      <c r="BM332" s="202" t="s">
        <v>455</v>
      </c>
    </row>
    <row r="333" spans="2:65" s="1" customFormat="1" ht="24" customHeight="1">
      <c r="B333" s="33"/>
      <c r="C333" s="237" t="s">
        <v>456</v>
      </c>
      <c r="D333" s="237" t="s">
        <v>269</v>
      </c>
      <c r="E333" s="238" t="s">
        <v>457</v>
      </c>
      <c r="F333" s="239" t="s">
        <v>458</v>
      </c>
      <c r="G333" s="240" t="s">
        <v>459</v>
      </c>
      <c r="H333" s="241">
        <v>4</v>
      </c>
      <c r="I333" s="242"/>
      <c r="J333" s="243">
        <f>ROUND(I333*H333,2)</f>
        <v>0</v>
      </c>
      <c r="K333" s="239" t="s">
        <v>448</v>
      </c>
      <c r="L333" s="244"/>
      <c r="M333" s="245" t="s">
        <v>1</v>
      </c>
      <c r="N333" s="246" t="s">
        <v>45</v>
      </c>
      <c r="O333" s="65"/>
      <c r="P333" s="200">
        <f>O333*H333</f>
        <v>0</v>
      </c>
      <c r="Q333" s="200">
        <v>2E-3</v>
      </c>
      <c r="R333" s="200">
        <f>Q333*H333</f>
        <v>8.0000000000000002E-3</v>
      </c>
      <c r="S333" s="200">
        <v>0</v>
      </c>
      <c r="T333" s="201">
        <f>S333*H333</f>
        <v>0</v>
      </c>
      <c r="AR333" s="202" t="s">
        <v>189</v>
      </c>
      <c r="AT333" s="202" t="s">
        <v>269</v>
      </c>
      <c r="AU333" s="202" t="s">
        <v>90</v>
      </c>
      <c r="AY333" s="16" t="s">
        <v>129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16" t="s">
        <v>88</v>
      </c>
      <c r="BK333" s="203">
        <f>ROUND(I333*H333,2)</f>
        <v>0</v>
      </c>
      <c r="BL333" s="16" t="s">
        <v>136</v>
      </c>
      <c r="BM333" s="202" t="s">
        <v>460</v>
      </c>
    </row>
    <row r="334" spans="2:65" s="1" customFormat="1" ht="16.5" customHeight="1">
      <c r="B334" s="33"/>
      <c r="C334" s="237" t="s">
        <v>461</v>
      </c>
      <c r="D334" s="237" t="s">
        <v>269</v>
      </c>
      <c r="E334" s="238" t="s">
        <v>462</v>
      </c>
      <c r="F334" s="239" t="s">
        <v>463</v>
      </c>
      <c r="G334" s="240" t="s">
        <v>317</v>
      </c>
      <c r="H334" s="241">
        <v>4</v>
      </c>
      <c r="I334" s="242"/>
      <c r="J334" s="243">
        <f>ROUND(I334*H334,2)</f>
        <v>0</v>
      </c>
      <c r="K334" s="239" t="s">
        <v>448</v>
      </c>
      <c r="L334" s="244"/>
      <c r="M334" s="245" t="s">
        <v>1</v>
      </c>
      <c r="N334" s="246" t="s">
        <v>45</v>
      </c>
      <c r="O334" s="65"/>
      <c r="P334" s="200">
        <f>O334*H334</f>
        <v>0</v>
      </c>
      <c r="Q334" s="200">
        <v>2.7999999999999998E-4</v>
      </c>
      <c r="R334" s="200">
        <f>Q334*H334</f>
        <v>1.1199999999999999E-3</v>
      </c>
      <c r="S334" s="200">
        <v>0</v>
      </c>
      <c r="T334" s="201">
        <f>S334*H334</f>
        <v>0</v>
      </c>
      <c r="AR334" s="202" t="s">
        <v>189</v>
      </c>
      <c r="AT334" s="202" t="s">
        <v>269</v>
      </c>
      <c r="AU334" s="202" t="s">
        <v>90</v>
      </c>
      <c r="AY334" s="16" t="s">
        <v>129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16" t="s">
        <v>88</v>
      </c>
      <c r="BK334" s="203">
        <f>ROUND(I334*H334,2)</f>
        <v>0</v>
      </c>
      <c r="BL334" s="16" t="s">
        <v>136</v>
      </c>
      <c r="BM334" s="202" t="s">
        <v>464</v>
      </c>
    </row>
    <row r="335" spans="2:65" s="1" customFormat="1" ht="16.5" customHeight="1">
      <c r="B335" s="33"/>
      <c r="C335" s="237" t="s">
        <v>465</v>
      </c>
      <c r="D335" s="237" t="s">
        <v>269</v>
      </c>
      <c r="E335" s="238" t="s">
        <v>466</v>
      </c>
      <c r="F335" s="239" t="s">
        <v>467</v>
      </c>
      <c r="G335" s="240" t="s">
        <v>317</v>
      </c>
      <c r="H335" s="241">
        <v>1</v>
      </c>
      <c r="I335" s="242"/>
      <c r="J335" s="243">
        <f>ROUND(I335*H335,2)</f>
        <v>0</v>
      </c>
      <c r="K335" s="239" t="s">
        <v>448</v>
      </c>
      <c r="L335" s="244"/>
      <c r="M335" s="245" t="s">
        <v>1</v>
      </c>
      <c r="N335" s="246" t="s">
        <v>45</v>
      </c>
      <c r="O335" s="65"/>
      <c r="P335" s="200">
        <f>O335*H335</f>
        <v>0</v>
      </c>
      <c r="Q335" s="200">
        <v>2.0000000000000002E-5</v>
      </c>
      <c r="R335" s="200">
        <f>Q335*H335</f>
        <v>2.0000000000000002E-5</v>
      </c>
      <c r="S335" s="200">
        <v>0</v>
      </c>
      <c r="T335" s="201">
        <f>S335*H335</f>
        <v>0</v>
      </c>
      <c r="AR335" s="202" t="s">
        <v>189</v>
      </c>
      <c r="AT335" s="202" t="s">
        <v>269</v>
      </c>
      <c r="AU335" s="202" t="s">
        <v>90</v>
      </c>
      <c r="AY335" s="16" t="s">
        <v>129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16" t="s">
        <v>88</v>
      </c>
      <c r="BK335" s="203">
        <f>ROUND(I335*H335,2)</f>
        <v>0</v>
      </c>
      <c r="BL335" s="16" t="s">
        <v>136</v>
      </c>
      <c r="BM335" s="202" t="s">
        <v>468</v>
      </c>
    </row>
    <row r="336" spans="2:65" s="1" customFormat="1" ht="48" customHeight="1">
      <c r="B336" s="33"/>
      <c r="C336" s="191" t="s">
        <v>469</v>
      </c>
      <c r="D336" s="191" t="s">
        <v>131</v>
      </c>
      <c r="E336" s="192" t="s">
        <v>470</v>
      </c>
      <c r="F336" s="193" t="s">
        <v>471</v>
      </c>
      <c r="G336" s="194" t="s">
        <v>281</v>
      </c>
      <c r="H336" s="195">
        <v>27.64</v>
      </c>
      <c r="I336" s="196"/>
      <c r="J336" s="197">
        <f>ROUND(I336*H336,2)</f>
        <v>0</v>
      </c>
      <c r="K336" s="193" t="s">
        <v>135</v>
      </c>
      <c r="L336" s="37"/>
      <c r="M336" s="198" t="s">
        <v>1</v>
      </c>
      <c r="N336" s="199" t="s">
        <v>45</v>
      </c>
      <c r="O336" s="65"/>
      <c r="P336" s="200">
        <f>O336*H336</f>
        <v>0</v>
      </c>
      <c r="Q336" s="200">
        <v>0.2910375</v>
      </c>
      <c r="R336" s="200">
        <f>Q336*H336</f>
        <v>8.0442765000000005</v>
      </c>
      <c r="S336" s="200">
        <v>0</v>
      </c>
      <c r="T336" s="201">
        <f>S336*H336</f>
        <v>0</v>
      </c>
      <c r="AR336" s="202" t="s">
        <v>136</v>
      </c>
      <c r="AT336" s="202" t="s">
        <v>131</v>
      </c>
      <c r="AU336" s="202" t="s">
        <v>90</v>
      </c>
      <c r="AY336" s="16" t="s">
        <v>129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16" t="s">
        <v>88</v>
      </c>
      <c r="BK336" s="203">
        <f>ROUND(I336*H336,2)</f>
        <v>0</v>
      </c>
      <c r="BL336" s="16" t="s">
        <v>136</v>
      </c>
      <c r="BM336" s="202" t="s">
        <v>472</v>
      </c>
    </row>
    <row r="337" spans="2:65" s="12" customFormat="1" ht="10">
      <c r="B337" s="204"/>
      <c r="C337" s="205"/>
      <c r="D337" s="206" t="s">
        <v>138</v>
      </c>
      <c r="E337" s="207" t="s">
        <v>1</v>
      </c>
      <c r="F337" s="208" t="s">
        <v>473</v>
      </c>
      <c r="G337" s="205"/>
      <c r="H337" s="209">
        <v>1.8</v>
      </c>
      <c r="I337" s="210"/>
      <c r="J337" s="205"/>
      <c r="K337" s="205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138</v>
      </c>
      <c r="AU337" s="215" t="s">
        <v>90</v>
      </c>
      <c r="AV337" s="12" t="s">
        <v>90</v>
      </c>
      <c r="AW337" s="12" t="s">
        <v>34</v>
      </c>
      <c r="AX337" s="12" t="s">
        <v>80</v>
      </c>
      <c r="AY337" s="215" t="s">
        <v>129</v>
      </c>
    </row>
    <row r="338" spans="2:65" s="12" customFormat="1" ht="10">
      <c r="B338" s="204"/>
      <c r="C338" s="205"/>
      <c r="D338" s="206" t="s">
        <v>138</v>
      </c>
      <c r="E338" s="207" t="s">
        <v>1</v>
      </c>
      <c r="F338" s="208" t="s">
        <v>474</v>
      </c>
      <c r="G338" s="205"/>
      <c r="H338" s="209">
        <v>2.6</v>
      </c>
      <c r="I338" s="210"/>
      <c r="J338" s="205"/>
      <c r="K338" s="205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138</v>
      </c>
      <c r="AU338" s="215" t="s">
        <v>90</v>
      </c>
      <c r="AV338" s="12" t="s">
        <v>90</v>
      </c>
      <c r="AW338" s="12" t="s">
        <v>34</v>
      </c>
      <c r="AX338" s="12" t="s">
        <v>80</v>
      </c>
      <c r="AY338" s="215" t="s">
        <v>129</v>
      </c>
    </row>
    <row r="339" spans="2:65" s="12" customFormat="1" ht="10">
      <c r="B339" s="204"/>
      <c r="C339" s="205"/>
      <c r="D339" s="206" t="s">
        <v>138</v>
      </c>
      <c r="E339" s="207" t="s">
        <v>1</v>
      </c>
      <c r="F339" s="208" t="s">
        <v>475</v>
      </c>
      <c r="G339" s="205"/>
      <c r="H339" s="209">
        <v>3.12</v>
      </c>
      <c r="I339" s="210"/>
      <c r="J339" s="205"/>
      <c r="K339" s="205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138</v>
      </c>
      <c r="AU339" s="215" t="s">
        <v>90</v>
      </c>
      <c r="AV339" s="12" t="s">
        <v>90</v>
      </c>
      <c r="AW339" s="12" t="s">
        <v>34</v>
      </c>
      <c r="AX339" s="12" t="s">
        <v>80</v>
      </c>
      <c r="AY339" s="215" t="s">
        <v>129</v>
      </c>
    </row>
    <row r="340" spans="2:65" s="12" customFormat="1" ht="10">
      <c r="B340" s="204"/>
      <c r="C340" s="205"/>
      <c r="D340" s="206" t="s">
        <v>138</v>
      </c>
      <c r="E340" s="207" t="s">
        <v>1</v>
      </c>
      <c r="F340" s="208" t="s">
        <v>474</v>
      </c>
      <c r="G340" s="205"/>
      <c r="H340" s="209">
        <v>2.6</v>
      </c>
      <c r="I340" s="210"/>
      <c r="J340" s="205"/>
      <c r="K340" s="205"/>
      <c r="L340" s="211"/>
      <c r="M340" s="212"/>
      <c r="N340" s="213"/>
      <c r="O340" s="213"/>
      <c r="P340" s="213"/>
      <c r="Q340" s="213"/>
      <c r="R340" s="213"/>
      <c r="S340" s="213"/>
      <c r="T340" s="214"/>
      <c r="AT340" s="215" t="s">
        <v>138</v>
      </c>
      <c r="AU340" s="215" t="s">
        <v>90</v>
      </c>
      <c r="AV340" s="12" t="s">
        <v>90</v>
      </c>
      <c r="AW340" s="12" t="s">
        <v>34</v>
      </c>
      <c r="AX340" s="12" t="s">
        <v>80</v>
      </c>
      <c r="AY340" s="215" t="s">
        <v>129</v>
      </c>
    </row>
    <row r="341" spans="2:65" s="12" customFormat="1" ht="10">
      <c r="B341" s="204"/>
      <c r="C341" s="205"/>
      <c r="D341" s="206" t="s">
        <v>138</v>
      </c>
      <c r="E341" s="207" t="s">
        <v>1</v>
      </c>
      <c r="F341" s="208" t="s">
        <v>474</v>
      </c>
      <c r="G341" s="205"/>
      <c r="H341" s="209">
        <v>2.6</v>
      </c>
      <c r="I341" s="210"/>
      <c r="J341" s="205"/>
      <c r="K341" s="205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138</v>
      </c>
      <c r="AU341" s="215" t="s">
        <v>90</v>
      </c>
      <c r="AV341" s="12" t="s">
        <v>90</v>
      </c>
      <c r="AW341" s="12" t="s">
        <v>34</v>
      </c>
      <c r="AX341" s="12" t="s">
        <v>80</v>
      </c>
      <c r="AY341" s="215" t="s">
        <v>129</v>
      </c>
    </row>
    <row r="342" spans="2:65" s="12" customFormat="1" ht="10">
      <c r="B342" s="204"/>
      <c r="C342" s="205"/>
      <c r="D342" s="206" t="s">
        <v>138</v>
      </c>
      <c r="E342" s="207" t="s">
        <v>1</v>
      </c>
      <c r="F342" s="208" t="s">
        <v>476</v>
      </c>
      <c r="G342" s="205"/>
      <c r="H342" s="209">
        <v>2.08</v>
      </c>
      <c r="I342" s="210"/>
      <c r="J342" s="205"/>
      <c r="K342" s="205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138</v>
      </c>
      <c r="AU342" s="215" t="s">
        <v>90</v>
      </c>
      <c r="AV342" s="12" t="s">
        <v>90</v>
      </c>
      <c r="AW342" s="12" t="s">
        <v>34</v>
      </c>
      <c r="AX342" s="12" t="s">
        <v>80</v>
      </c>
      <c r="AY342" s="215" t="s">
        <v>129</v>
      </c>
    </row>
    <row r="343" spans="2:65" s="12" customFormat="1" ht="10">
      <c r="B343" s="204"/>
      <c r="C343" s="205"/>
      <c r="D343" s="206" t="s">
        <v>138</v>
      </c>
      <c r="E343" s="207" t="s">
        <v>1</v>
      </c>
      <c r="F343" s="208" t="s">
        <v>477</v>
      </c>
      <c r="G343" s="205"/>
      <c r="H343" s="209">
        <v>1.59</v>
      </c>
      <c r="I343" s="210"/>
      <c r="J343" s="205"/>
      <c r="K343" s="205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138</v>
      </c>
      <c r="AU343" s="215" t="s">
        <v>90</v>
      </c>
      <c r="AV343" s="12" t="s">
        <v>90</v>
      </c>
      <c r="AW343" s="12" t="s">
        <v>34</v>
      </c>
      <c r="AX343" s="12" t="s">
        <v>80</v>
      </c>
      <c r="AY343" s="215" t="s">
        <v>129</v>
      </c>
    </row>
    <row r="344" spans="2:65" s="12" customFormat="1" ht="10">
      <c r="B344" s="204"/>
      <c r="C344" s="205"/>
      <c r="D344" s="206" t="s">
        <v>138</v>
      </c>
      <c r="E344" s="207" t="s">
        <v>1</v>
      </c>
      <c r="F344" s="208" t="s">
        <v>478</v>
      </c>
      <c r="G344" s="205"/>
      <c r="H344" s="209">
        <v>0.15</v>
      </c>
      <c r="I344" s="210"/>
      <c r="J344" s="205"/>
      <c r="K344" s="205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138</v>
      </c>
      <c r="AU344" s="215" t="s">
        <v>90</v>
      </c>
      <c r="AV344" s="12" t="s">
        <v>90</v>
      </c>
      <c r="AW344" s="12" t="s">
        <v>34</v>
      </c>
      <c r="AX344" s="12" t="s">
        <v>80</v>
      </c>
      <c r="AY344" s="215" t="s">
        <v>129</v>
      </c>
    </row>
    <row r="345" spans="2:65" s="12" customFormat="1" ht="10">
      <c r="B345" s="204"/>
      <c r="C345" s="205"/>
      <c r="D345" s="206" t="s">
        <v>138</v>
      </c>
      <c r="E345" s="207" t="s">
        <v>1</v>
      </c>
      <c r="F345" s="208" t="s">
        <v>479</v>
      </c>
      <c r="G345" s="205"/>
      <c r="H345" s="209">
        <v>10.44</v>
      </c>
      <c r="I345" s="210"/>
      <c r="J345" s="205"/>
      <c r="K345" s="205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138</v>
      </c>
      <c r="AU345" s="215" t="s">
        <v>90</v>
      </c>
      <c r="AV345" s="12" t="s">
        <v>90</v>
      </c>
      <c r="AW345" s="12" t="s">
        <v>34</v>
      </c>
      <c r="AX345" s="12" t="s">
        <v>80</v>
      </c>
      <c r="AY345" s="215" t="s">
        <v>129</v>
      </c>
    </row>
    <row r="346" spans="2:65" s="12" customFormat="1" ht="10">
      <c r="B346" s="204"/>
      <c r="C346" s="205"/>
      <c r="D346" s="206" t="s">
        <v>138</v>
      </c>
      <c r="E346" s="207" t="s">
        <v>1</v>
      </c>
      <c r="F346" s="208" t="s">
        <v>478</v>
      </c>
      <c r="G346" s="205"/>
      <c r="H346" s="209">
        <v>0.15</v>
      </c>
      <c r="I346" s="210"/>
      <c r="J346" s="205"/>
      <c r="K346" s="205"/>
      <c r="L346" s="211"/>
      <c r="M346" s="212"/>
      <c r="N346" s="213"/>
      <c r="O346" s="213"/>
      <c r="P346" s="213"/>
      <c r="Q346" s="213"/>
      <c r="R346" s="213"/>
      <c r="S346" s="213"/>
      <c r="T346" s="214"/>
      <c r="AT346" s="215" t="s">
        <v>138</v>
      </c>
      <c r="AU346" s="215" t="s">
        <v>90</v>
      </c>
      <c r="AV346" s="12" t="s">
        <v>90</v>
      </c>
      <c r="AW346" s="12" t="s">
        <v>34</v>
      </c>
      <c r="AX346" s="12" t="s">
        <v>80</v>
      </c>
      <c r="AY346" s="215" t="s">
        <v>129</v>
      </c>
    </row>
    <row r="347" spans="2:65" s="12" customFormat="1" ht="10">
      <c r="B347" s="204"/>
      <c r="C347" s="205"/>
      <c r="D347" s="206" t="s">
        <v>138</v>
      </c>
      <c r="E347" s="207" t="s">
        <v>1</v>
      </c>
      <c r="F347" s="208" t="s">
        <v>480</v>
      </c>
      <c r="G347" s="205"/>
      <c r="H347" s="209">
        <v>0.51</v>
      </c>
      <c r="I347" s="210"/>
      <c r="J347" s="205"/>
      <c r="K347" s="205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138</v>
      </c>
      <c r="AU347" s="215" t="s">
        <v>90</v>
      </c>
      <c r="AV347" s="12" t="s">
        <v>90</v>
      </c>
      <c r="AW347" s="12" t="s">
        <v>34</v>
      </c>
      <c r="AX347" s="12" t="s">
        <v>80</v>
      </c>
      <c r="AY347" s="215" t="s">
        <v>129</v>
      </c>
    </row>
    <row r="348" spans="2:65" s="14" customFormat="1" ht="10">
      <c r="B348" s="226"/>
      <c r="C348" s="227"/>
      <c r="D348" s="206" t="s">
        <v>138</v>
      </c>
      <c r="E348" s="228" t="s">
        <v>1</v>
      </c>
      <c r="F348" s="229" t="s">
        <v>145</v>
      </c>
      <c r="G348" s="227"/>
      <c r="H348" s="230">
        <v>27.64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AT348" s="236" t="s">
        <v>138</v>
      </c>
      <c r="AU348" s="236" t="s">
        <v>90</v>
      </c>
      <c r="AV348" s="14" t="s">
        <v>136</v>
      </c>
      <c r="AW348" s="14" t="s">
        <v>34</v>
      </c>
      <c r="AX348" s="14" t="s">
        <v>88</v>
      </c>
      <c r="AY348" s="236" t="s">
        <v>129</v>
      </c>
    </row>
    <row r="349" spans="2:65" s="1" customFormat="1" ht="60" customHeight="1">
      <c r="B349" s="33"/>
      <c r="C349" s="191" t="s">
        <v>481</v>
      </c>
      <c r="D349" s="191" t="s">
        <v>131</v>
      </c>
      <c r="E349" s="192" t="s">
        <v>482</v>
      </c>
      <c r="F349" s="193" t="s">
        <v>483</v>
      </c>
      <c r="G349" s="194" t="s">
        <v>281</v>
      </c>
      <c r="H349" s="195">
        <v>27.64</v>
      </c>
      <c r="I349" s="196"/>
      <c r="J349" s="197">
        <f>ROUND(I349*H349,2)</f>
        <v>0</v>
      </c>
      <c r="K349" s="193" t="s">
        <v>135</v>
      </c>
      <c r="L349" s="37"/>
      <c r="M349" s="198" t="s">
        <v>1</v>
      </c>
      <c r="N349" s="199" t="s">
        <v>45</v>
      </c>
      <c r="O349" s="65"/>
      <c r="P349" s="200">
        <f>O349*H349</f>
        <v>0</v>
      </c>
      <c r="Q349" s="200">
        <v>0.25119000000000002</v>
      </c>
      <c r="R349" s="200">
        <f>Q349*H349</f>
        <v>6.9428916000000012</v>
      </c>
      <c r="S349" s="200">
        <v>0</v>
      </c>
      <c r="T349" s="201">
        <f>S349*H349</f>
        <v>0</v>
      </c>
      <c r="AR349" s="202" t="s">
        <v>136</v>
      </c>
      <c r="AT349" s="202" t="s">
        <v>131</v>
      </c>
      <c r="AU349" s="202" t="s">
        <v>90</v>
      </c>
      <c r="AY349" s="16" t="s">
        <v>129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16" t="s">
        <v>88</v>
      </c>
      <c r="BK349" s="203">
        <f>ROUND(I349*H349,2)</f>
        <v>0</v>
      </c>
      <c r="BL349" s="16" t="s">
        <v>136</v>
      </c>
      <c r="BM349" s="202" t="s">
        <v>484</v>
      </c>
    </row>
    <row r="350" spans="2:65" s="1" customFormat="1" ht="48" customHeight="1">
      <c r="B350" s="33"/>
      <c r="C350" s="191" t="s">
        <v>485</v>
      </c>
      <c r="D350" s="191" t="s">
        <v>131</v>
      </c>
      <c r="E350" s="192" t="s">
        <v>486</v>
      </c>
      <c r="F350" s="193" t="s">
        <v>487</v>
      </c>
      <c r="G350" s="194" t="s">
        <v>134</v>
      </c>
      <c r="H350" s="195">
        <v>35.15</v>
      </c>
      <c r="I350" s="196"/>
      <c r="J350" s="197">
        <f>ROUND(I350*H350,2)</f>
        <v>0</v>
      </c>
      <c r="K350" s="193" t="s">
        <v>135</v>
      </c>
      <c r="L350" s="37"/>
      <c r="M350" s="198" t="s">
        <v>1</v>
      </c>
      <c r="N350" s="199" t="s">
        <v>45</v>
      </c>
      <c r="O350" s="65"/>
      <c r="P350" s="200">
        <f>O350*H350</f>
        <v>0</v>
      </c>
      <c r="Q350" s="200">
        <v>3.6403999999999999E-2</v>
      </c>
      <c r="R350" s="200">
        <f>Q350*H350</f>
        <v>1.2796006</v>
      </c>
      <c r="S350" s="200">
        <v>0</v>
      </c>
      <c r="T350" s="201">
        <f>S350*H350</f>
        <v>0</v>
      </c>
      <c r="AR350" s="202" t="s">
        <v>136</v>
      </c>
      <c r="AT350" s="202" t="s">
        <v>131</v>
      </c>
      <c r="AU350" s="202" t="s">
        <v>90</v>
      </c>
      <c r="AY350" s="16" t="s">
        <v>129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16" t="s">
        <v>88</v>
      </c>
      <c r="BK350" s="203">
        <f>ROUND(I350*H350,2)</f>
        <v>0</v>
      </c>
      <c r="BL350" s="16" t="s">
        <v>136</v>
      </c>
      <c r="BM350" s="202" t="s">
        <v>488</v>
      </c>
    </row>
    <row r="351" spans="2:65" s="12" customFormat="1" ht="10">
      <c r="B351" s="204"/>
      <c r="C351" s="205"/>
      <c r="D351" s="206" t="s">
        <v>138</v>
      </c>
      <c r="E351" s="207" t="s">
        <v>1</v>
      </c>
      <c r="F351" s="208" t="s">
        <v>489</v>
      </c>
      <c r="G351" s="205"/>
      <c r="H351" s="209">
        <v>15.4</v>
      </c>
      <c r="I351" s="210"/>
      <c r="J351" s="205"/>
      <c r="K351" s="205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138</v>
      </c>
      <c r="AU351" s="215" t="s">
        <v>90</v>
      </c>
      <c r="AV351" s="12" t="s">
        <v>90</v>
      </c>
      <c r="AW351" s="12" t="s">
        <v>34</v>
      </c>
      <c r="AX351" s="12" t="s">
        <v>80</v>
      </c>
      <c r="AY351" s="215" t="s">
        <v>129</v>
      </c>
    </row>
    <row r="352" spans="2:65" s="12" customFormat="1" ht="10">
      <c r="B352" s="204"/>
      <c r="C352" s="205"/>
      <c r="D352" s="206" t="s">
        <v>138</v>
      </c>
      <c r="E352" s="207" t="s">
        <v>1</v>
      </c>
      <c r="F352" s="208" t="s">
        <v>490</v>
      </c>
      <c r="G352" s="205"/>
      <c r="H352" s="209">
        <v>17.899999999999999</v>
      </c>
      <c r="I352" s="210"/>
      <c r="J352" s="205"/>
      <c r="K352" s="205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138</v>
      </c>
      <c r="AU352" s="215" t="s">
        <v>90</v>
      </c>
      <c r="AV352" s="12" t="s">
        <v>90</v>
      </c>
      <c r="AW352" s="12" t="s">
        <v>34</v>
      </c>
      <c r="AX352" s="12" t="s">
        <v>80</v>
      </c>
      <c r="AY352" s="215" t="s">
        <v>129</v>
      </c>
    </row>
    <row r="353" spans="2:65" s="12" customFormat="1" ht="10">
      <c r="B353" s="204"/>
      <c r="C353" s="205"/>
      <c r="D353" s="206" t="s">
        <v>138</v>
      </c>
      <c r="E353" s="207" t="s">
        <v>1</v>
      </c>
      <c r="F353" s="208" t="s">
        <v>491</v>
      </c>
      <c r="G353" s="205"/>
      <c r="H353" s="209">
        <v>1.85</v>
      </c>
      <c r="I353" s="210"/>
      <c r="J353" s="205"/>
      <c r="K353" s="205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138</v>
      </c>
      <c r="AU353" s="215" t="s">
        <v>90</v>
      </c>
      <c r="AV353" s="12" t="s">
        <v>90</v>
      </c>
      <c r="AW353" s="12" t="s">
        <v>34</v>
      </c>
      <c r="AX353" s="12" t="s">
        <v>80</v>
      </c>
      <c r="AY353" s="215" t="s">
        <v>129</v>
      </c>
    </row>
    <row r="354" spans="2:65" s="14" customFormat="1" ht="10">
      <c r="B354" s="226"/>
      <c r="C354" s="227"/>
      <c r="D354" s="206" t="s">
        <v>138</v>
      </c>
      <c r="E354" s="228" t="s">
        <v>1</v>
      </c>
      <c r="F354" s="229" t="s">
        <v>145</v>
      </c>
      <c r="G354" s="227"/>
      <c r="H354" s="230">
        <v>35.15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AT354" s="236" t="s">
        <v>138</v>
      </c>
      <c r="AU354" s="236" t="s">
        <v>90</v>
      </c>
      <c r="AV354" s="14" t="s">
        <v>136</v>
      </c>
      <c r="AW354" s="14" t="s">
        <v>34</v>
      </c>
      <c r="AX354" s="14" t="s">
        <v>88</v>
      </c>
      <c r="AY354" s="236" t="s">
        <v>129</v>
      </c>
    </row>
    <row r="355" spans="2:65" s="1" customFormat="1" ht="60" customHeight="1">
      <c r="B355" s="33"/>
      <c r="C355" s="191" t="s">
        <v>492</v>
      </c>
      <c r="D355" s="191" t="s">
        <v>131</v>
      </c>
      <c r="E355" s="192" t="s">
        <v>493</v>
      </c>
      <c r="F355" s="193" t="s">
        <v>494</v>
      </c>
      <c r="G355" s="194" t="s">
        <v>134</v>
      </c>
      <c r="H355" s="195">
        <v>9.6</v>
      </c>
      <c r="I355" s="196"/>
      <c r="J355" s="197">
        <f>ROUND(I355*H355,2)</f>
        <v>0</v>
      </c>
      <c r="K355" s="193" t="s">
        <v>135</v>
      </c>
      <c r="L355" s="37"/>
      <c r="M355" s="198" t="s">
        <v>1</v>
      </c>
      <c r="N355" s="199" t="s">
        <v>45</v>
      </c>
      <c r="O355" s="65"/>
      <c r="P355" s="200">
        <f>O355*H355</f>
        <v>0</v>
      </c>
      <c r="Q355" s="200">
        <v>0.17110939999999999</v>
      </c>
      <c r="R355" s="200">
        <f>Q355*H355</f>
        <v>1.6426502399999998</v>
      </c>
      <c r="S355" s="200">
        <v>0</v>
      </c>
      <c r="T355" s="201">
        <f>S355*H355</f>
        <v>0</v>
      </c>
      <c r="AR355" s="202" t="s">
        <v>136</v>
      </c>
      <c r="AT355" s="202" t="s">
        <v>131</v>
      </c>
      <c r="AU355" s="202" t="s">
        <v>90</v>
      </c>
      <c r="AY355" s="16" t="s">
        <v>129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6" t="s">
        <v>88</v>
      </c>
      <c r="BK355" s="203">
        <f>ROUND(I355*H355,2)</f>
        <v>0</v>
      </c>
      <c r="BL355" s="16" t="s">
        <v>136</v>
      </c>
      <c r="BM355" s="202" t="s">
        <v>495</v>
      </c>
    </row>
    <row r="356" spans="2:65" s="12" customFormat="1" ht="10">
      <c r="B356" s="204"/>
      <c r="C356" s="205"/>
      <c r="D356" s="206" t="s">
        <v>138</v>
      </c>
      <c r="E356" s="207" t="s">
        <v>1</v>
      </c>
      <c r="F356" s="208" t="s">
        <v>496</v>
      </c>
      <c r="G356" s="205"/>
      <c r="H356" s="209">
        <v>9.6</v>
      </c>
      <c r="I356" s="210"/>
      <c r="J356" s="205"/>
      <c r="K356" s="205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138</v>
      </c>
      <c r="AU356" s="215" t="s">
        <v>90</v>
      </c>
      <c r="AV356" s="12" t="s">
        <v>90</v>
      </c>
      <c r="AW356" s="12" t="s">
        <v>34</v>
      </c>
      <c r="AX356" s="12" t="s">
        <v>80</v>
      </c>
      <c r="AY356" s="215" t="s">
        <v>129</v>
      </c>
    </row>
    <row r="357" spans="2:65" s="14" customFormat="1" ht="10">
      <c r="B357" s="226"/>
      <c r="C357" s="227"/>
      <c r="D357" s="206" t="s">
        <v>138</v>
      </c>
      <c r="E357" s="228" t="s">
        <v>1</v>
      </c>
      <c r="F357" s="229" t="s">
        <v>145</v>
      </c>
      <c r="G357" s="227"/>
      <c r="H357" s="230">
        <v>9.6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AT357" s="236" t="s">
        <v>138</v>
      </c>
      <c r="AU357" s="236" t="s">
        <v>90</v>
      </c>
      <c r="AV357" s="14" t="s">
        <v>136</v>
      </c>
      <c r="AW357" s="14" t="s">
        <v>34</v>
      </c>
      <c r="AX357" s="14" t="s">
        <v>88</v>
      </c>
      <c r="AY357" s="236" t="s">
        <v>129</v>
      </c>
    </row>
    <row r="358" spans="2:65" s="1" customFormat="1" ht="48" customHeight="1">
      <c r="B358" s="33"/>
      <c r="C358" s="191" t="s">
        <v>497</v>
      </c>
      <c r="D358" s="191" t="s">
        <v>131</v>
      </c>
      <c r="E358" s="192" t="s">
        <v>498</v>
      </c>
      <c r="F358" s="193" t="s">
        <v>499</v>
      </c>
      <c r="G358" s="194" t="s">
        <v>317</v>
      </c>
      <c r="H358" s="195">
        <v>8</v>
      </c>
      <c r="I358" s="196"/>
      <c r="J358" s="197">
        <f>ROUND(I358*H358,2)</f>
        <v>0</v>
      </c>
      <c r="K358" s="193" t="s">
        <v>135</v>
      </c>
      <c r="L358" s="37"/>
      <c r="M358" s="198" t="s">
        <v>1</v>
      </c>
      <c r="N358" s="199" t="s">
        <v>45</v>
      </c>
      <c r="O358" s="65"/>
      <c r="P358" s="200">
        <f>O358*H358</f>
        <v>0</v>
      </c>
      <c r="Q358" s="200">
        <v>1.4069999999999999E-2</v>
      </c>
      <c r="R358" s="200">
        <f>Q358*H358</f>
        <v>0.11255999999999999</v>
      </c>
      <c r="S358" s="200">
        <v>0</v>
      </c>
      <c r="T358" s="201">
        <f>S358*H358</f>
        <v>0</v>
      </c>
      <c r="AR358" s="202" t="s">
        <v>136</v>
      </c>
      <c r="AT358" s="202" t="s">
        <v>131</v>
      </c>
      <c r="AU358" s="202" t="s">
        <v>90</v>
      </c>
      <c r="AY358" s="16" t="s">
        <v>129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6" t="s">
        <v>88</v>
      </c>
      <c r="BK358" s="203">
        <f>ROUND(I358*H358,2)</f>
        <v>0</v>
      </c>
      <c r="BL358" s="16" t="s">
        <v>136</v>
      </c>
      <c r="BM358" s="202" t="s">
        <v>500</v>
      </c>
    </row>
    <row r="359" spans="2:65" s="12" customFormat="1" ht="10">
      <c r="B359" s="204"/>
      <c r="C359" s="205"/>
      <c r="D359" s="206" t="s">
        <v>138</v>
      </c>
      <c r="E359" s="207" t="s">
        <v>1</v>
      </c>
      <c r="F359" s="208" t="s">
        <v>189</v>
      </c>
      <c r="G359" s="205"/>
      <c r="H359" s="209">
        <v>8</v>
      </c>
      <c r="I359" s="210"/>
      <c r="J359" s="205"/>
      <c r="K359" s="205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138</v>
      </c>
      <c r="AU359" s="215" t="s">
        <v>90</v>
      </c>
      <c r="AV359" s="12" t="s">
        <v>90</v>
      </c>
      <c r="AW359" s="12" t="s">
        <v>34</v>
      </c>
      <c r="AX359" s="12" t="s">
        <v>80</v>
      </c>
      <c r="AY359" s="215" t="s">
        <v>129</v>
      </c>
    </row>
    <row r="360" spans="2:65" s="14" customFormat="1" ht="10">
      <c r="B360" s="226"/>
      <c r="C360" s="227"/>
      <c r="D360" s="206" t="s">
        <v>138</v>
      </c>
      <c r="E360" s="228" t="s">
        <v>1</v>
      </c>
      <c r="F360" s="229" t="s">
        <v>145</v>
      </c>
      <c r="G360" s="227"/>
      <c r="H360" s="230">
        <v>8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AT360" s="236" t="s">
        <v>138</v>
      </c>
      <c r="AU360" s="236" t="s">
        <v>90</v>
      </c>
      <c r="AV360" s="14" t="s">
        <v>136</v>
      </c>
      <c r="AW360" s="14" t="s">
        <v>34</v>
      </c>
      <c r="AX360" s="14" t="s">
        <v>88</v>
      </c>
      <c r="AY360" s="236" t="s">
        <v>129</v>
      </c>
    </row>
    <row r="361" spans="2:65" s="1" customFormat="1" ht="48" customHeight="1">
      <c r="B361" s="33"/>
      <c r="C361" s="191" t="s">
        <v>501</v>
      </c>
      <c r="D361" s="191" t="s">
        <v>131</v>
      </c>
      <c r="E361" s="192" t="s">
        <v>502</v>
      </c>
      <c r="F361" s="193" t="s">
        <v>503</v>
      </c>
      <c r="G361" s="194" t="s">
        <v>281</v>
      </c>
      <c r="H361" s="195">
        <v>63.79</v>
      </c>
      <c r="I361" s="196"/>
      <c r="J361" s="197">
        <f>ROUND(I361*H361,2)</f>
        <v>0</v>
      </c>
      <c r="K361" s="193" t="s">
        <v>1</v>
      </c>
      <c r="L361" s="37"/>
      <c r="M361" s="198" t="s">
        <v>1</v>
      </c>
      <c r="N361" s="199" t="s">
        <v>45</v>
      </c>
      <c r="O361" s="65"/>
      <c r="P361" s="200">
        <f>O361*H361</f>
        <v>0</v>
      </c>
      <c r="Q361" s="200">
        <v>8.3000000000000001E-3</v>
      </c>
      <c r="R361" s="200">
        <f>Q361*H361</f>
        <v>0.52945699999999996</v>
      </c>
      <c r="S361" s="200">
        <v>0</v>
      </c>
      <c r="T361" s="201">
        <f>S361*H361</f>
        <v>0</v>
      </c>
      <c r="AR361" s="202" t="s">
        <v>229</v>
      </c>
      <c r="AT361" s="202" t="s">
        <v>131</v>
      </c>
      <c r="AU361" s="202" t="s">
        <v>90</v>
      </c>
      <c r="AY361" s="16" t="s">
        <v>129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16" t="s">
        <v>88</v>
      </c>
      <c r="BK361" s="203">
        <f>ROUND(I361*H361,2)</f>
        <v>0</v>
      </c>
      <c r="BL361" s="16" t="s">
        <v>229</v>
      </c>
      <c r="BM361" s="202" t="s">
        <v>504</v>
      </c>
    </row>
    <row r="362" spans="2:65" s="12" customFormat="1" ht="10">
      <c r="B362" s="204"/>
      <c r="C362" s="205"/>
      <c r="D362" s="206" t="s">
        <v>138</v>
      </c>
      <c r="E362" s="207" t="s">
        <v>1</v>
      </c>
      <c r="F362" s="208" t="s">
        <v>388</v>
      </c>
      <c r="G362" s="205"/>
      <c r="H362" s="209">
        <v>51.7</v>
      </c>
      <c r="I362" s="210"/>
      <c r="J362" s="205"/>
      <c r="K362" s="205"/>
      <c r="L362" s="211"/>
      <c r="M362" s="212"/>
      <c r="N362" s="213"/>
      <c r="O362" s="213"/>
      <c r="P362" s="213"/>
      <c r="Q362" s="213"/>
      <c r="R362" s="213"/>
      <c r="S362" s="213"/>
      <c r="T362" s="214"/>
      <c r="AT362" s="215" t="s">
        <v>138</v>
      </c>
      <c r="AU362" s="215" t="s">
        <v>90</v>
      </c>
      <c r="AV362" s="12" t="s">
        <v>90</v>
      </c>
      <c r="AW362" s="12" t="s">
        <v>34</v>
      </c>
      <c r="AX362" s="12" t="s">
        <v>80</v>
      </c>
      <c r="AY362" s="215" t="s">
        <v>129</v>
      </c>
    </row>
    <row r="363" spans="2:65" s="12" customFormat="1" ht="10">
      <c r="B363" s="204"/>
      <c r="C363" s="205"/>
      <c r="D363" s="206" t="s">
        <v>138</v>
      </c>
      <c r="E363" s="207" t="s">
        <v>1</v>
      </c>
      <c r="F363" s="208" t="s">
        <v>505</v>
      </c>
      <c r="G363" s="205"/>
      <c r="H363" s="209">
        <v>5.07</v>
      </c>
      <c r="I363" s="210"/>
      <c r="J363" s="205"/>
      <c r="K363" s="205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138</v>
      </c>
      <c r="AU363" s="215" t="s">
        <v>90</v>
      </c>
      <c r="AV363" s="12" t="s">
        <v>90</v>
      </c>
      <c r="AW363" s="12" t="s">
        <v>34</v>
      </c>
      <c r="AX363" s="12" t="s">
        <v>80</v>
      </c>
      <c r="AY363" s="215" t="s">
        <v>129</v>
      </c>
    </row>
    <row r="364" spans="2:65" s="12" customFormat="1" ht="10">
      <c r="B364" s="204"/>
      <c r="C364" s="205"/>
      <c r="D364" s="206" t="s">
        <v>138</v>
      </c>
      <c r="E364" s="207" t="s">
        <v>1</v>
      </c>
      <c r="F364" s="208" t="s">
        <v>506</v>
      </c>
      <c r="G364" s="205"/>
      <c r="H364" s="209">
        <v>4.03</v>
      </c>
      <c r="I364" s="210"/>
      <c r="J364" s="205"/>
      <c r="K364" s="205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138</v>
      </c>
      <c r="AU364" s="215" t="s">
        <v>90</v>
      </c>
      <c r="AV364" s="12" t="s">
        <v>90</v>
      </c>
      <c r="AW364" s="12" t="s">
        <v>34</v>
      </c>
      <c r="AX364" s="12" t="s">
        <v>80</v>
      </c>
      <c r="AY364" s="215" t="s">
        <v>129</v>
      </c>
    </row>
    <row r="365" spans="2:65" s="12" customFormat="1" ht="10">
      <c r="B365" s="204"/>
      <c r="C365" s="205"/>
      <c r="D365" s="206" t="s">
        <v>138</v>
      </c>
      <c r="E365" s="207" t="s">
        <v>1</v>
      </c>
      <c r="F365" s="208" t="s">
        <v>507</v>
      </c>
      <c r="G365" s="205"/>
      <c r="H365" s="209">
        <v>2.99</v>
      </c>
      <c r="I365" s="210"/>
      <c r="J365" s="205"/>
      <c r="K365" s="205"/>
      <c r="L365" s="211"/>
      <c r="M365" s="212"/>
      <c r="N365" s="213"/>
      <c r="O365" s="213"/>
      <c r="P365" s="213"/>
      <c r="Q365" s="213"/>
      <c r="R365" s="213"/>
      <c r="S365" s="213"/>
      <c r="T365" s="214"/>
      <c r="AT365" s="215" t="s">
        <v>138</v>
      </c>
      <c r="AU365" s="215" t="s">
        <v>90</v>
      </c>
      <c r="AV365" s="12" t="s">
        <v>90</v>
      </c>
      <c r="AW365" s="12" t="s">
        <v>34</v>
      </c>
      <c r="AX365" s="12" t="s">
        <v>80</v>
      </c>
      <c r="AY365" s="215" t="s">
        <v>129</v>
      </c>
    </row>
    <row r="366" spans="2:65" s="13" customFormat="1" ht="10">
      <c r="B366" s="216"/>
      <c r="C366" s="217"/>
      <c r="D366" s="206" t="s">
        <v>138</v>
      </c>
      <c r="E366" s="218" t="s">
        <v>1</v>
      </c>
      <c r="F366" s="219" t="s">
        <v>371</v>
      </c>
      <c r="G366" s="217"/>
      <c r="H366" s="218" t="s">
        <v>1</v>
      </c>
      <c r="I366" s="220"/>
      <c r="J366" s="217"/>
      <c r="K366" s="217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138</v>
      </c>
      <c r="AU366" s="225" t="s">
        <v>90</v>
      </c>
      <c r="AV366" s="13" t="s">
        <v>88</v>
      </c>
      <c r="AW366" s="13" t="s">
        <v>34</v>
      </c>
      <c r="AX366" s="13" t="s">
        <v>80</v>
      </c>
      <c r="AY366" s="225" t="s">
        <v>129</v>
      </c>
    </row>
    <row r="367" spans="2:65" s="14" customFormat="1" ht="10">
      <c r="B367" s="226"/>
      <c r="C367" s="227"/>
      <c r="D367" s="206" t="s">
        <v>138</v>
      </c>
      <c r="E367" s="228" t="s">
        <v>1</v>
      </c>
      <c r="F367" s="229" t="s">
        <v>145</v>
      </c>
      <c r="G367" s="227"/>
      <c r="H367" s="230">
        <v>63.79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AT367" s="236" t="s">
        <v>138</v>
      </c>
      <c r="AU367" s="236" t="s">
        <v>90</v>
      </c>
      <c r="AV367" s="14" t="s">
        <v>136</v>
      </c>
      <c r="AW367" s="14" t="s">
        <v>34</v>
      </c>
      <c r="AX367" s="14" t="s">
        <v>88</v>
      </c>
      <c r="AY367" s="236" t="s">
        <v>129</v>
      </c>
    </row>
    <row r="368" spans="2:65" s="1" customFormat="1" ht="24" customHeight="1">
      <c r="B368" s="33"/>
      <c r="C368" s="237" t="s">
        <v>508</v>
      </c>
      <c r="D368" s="237" t="s">
        <v>269</v>
      </c>
      <c r="E368" s="238" t="s">
        <v>509</v>
      </c>
      <c r="F368" s="239" t="s">
        <v>510</v>
      </c>
      <c r="G368" s="240" t="s">
        <v>317</v>
      </c>
      <c r="H368" s="241">
        <v>616</v>
      </c>
      <c r="I368" s="242"/>
      <c r="J368" s="243">
        <f>ROUND(I368*H368,2)</f>
        <v>0</v>
      </c>
      <c r="K368" s="239" t="s">
        <v>135</v>
      </c>
      <c r="L368" s="244"/>
      <c r="M368" s="245" t="s">
        <v>1</v>
      </c>
      <c r="N368" s="246" t="s">
        <v>45</v>
      </c>
      <c r="O368" s="65"/>
      <c r="P368" s="200">
        <f>O368*H368</f>
        <v>0</v>
      </c>
      <c r="Q368" s="200">
        <v>5.1000000000000004E-3</v>
      </c>
      <c r="R368" s="200">
        <f>Q368*H368</f>
        <v>3.1416000000000004</v>
      </c>
      <c r="S368" s="200">
        <v>0</v>
      </c>
      <c r="T368" s="201">
        <f>S368*H368</f>
        <v>0</v>
      </c>
      <c r="AR368" s="202" t="s">
        <v>319</v>
      </c>
      <c r="AT368" s="202" t="s">
        <v>269</v>
      </c>
      <c r="AU368" s="202" t="s">
        <v>90</v>
      </c>
      <c r="AY368" s="16" t="s">
        <v>129</v>
      </c>
      <c r="BE368" s="203">
        <f>IF(N368="základní",J368,0)</f>
        <v>0</v>
      </c>
      <c r="BF368" s="203">
        <f>IF(N368="snížená",J368,0)</f>
        <v>0</v>
      </c>
      <c r="BG368" s="203">
        <f>IF(N368="zákl. přenesená",J368,0)</f>
        <v>0</v>
      </c>
      <c r="BH368" s="203">
        <f>IF(N368="sníž. přenesená",J368,0)</f>
        <v>0</v>
      </c>
      <c r="BI368" s="203">
        <f>IF(N368="nulová",J368,0)</f>
        <v>0</v>
      </c>
      <c r="BJ368" s="16" t="s">
        <v>88</v>
      </c>
      <c r="BK368" s="203">
        <f>ROUND(I368*H368,2)</f>
        <v>0</v>
      </c>
      <c r="BL368" s="16" t="s">
        <v>229</v>
      </c>
      <c r="BM368" s="202" t="s">
        <v>511</v>
      </c>
    </row>
    <row r="369" spans="2:65" s="1" customFormat="1" ht="16.5" customHeight="1">
      <c r="B369" s="33"/>
      <c r="C369" s="237" t="s">
        <v>512</v>
      </c>
      <c r="D369" s="237" t="s">
        <v>269</v>
      </c>
      <c r="E369" s="238" t="s">
        <v>513</v>
      </c>
      <c r="F369" s="239" t="s">
        <v>514</v>
      </c>
      <c r="G369" s="240" t="s">
        <v>459</v>
      </c>
      <c r="H369" s="241">
        <v>247</v>
      </c>
      <c r="I369" s="242"/>
      <c r="J369" s="243">
        <f>ROUND(I369*H369,2)</f>
        <v>0</v>
      </c>
      <c r="K369" s="239" t="s">
        <v>135</v>
      </c>
      <c r="L369" s="244"/>
      <c r="M369" s="245" t="s">
        <v>1</v>
      </c>
      <c r="N369" s="246" t="s">
        <v>45</v>
      </c>
      <c r="O369" s="65"/>
      <c r="P369" s="200">
        <f>O369*H369</f>
        <v>0</v>
      </c>
      <c r="Q369" s="200">
        <v>3.0000000000000001E-5</v>
      </c>
      <c r="R369" s="200">
        <f>Q369*H369</f>
        <v>7.4099999999999999E-3</v>
      </c>
      <c r="S369" s="200">
        <v>0</v>
      </c>
      <c r="T369" s="201">
        <f>S369*H369</f>
        <v>0</v>
      </c>
      <c r="AR369" s="202" t="s">
        <v>319</v>
      </c>
      <c r="AT369" s="202" t="s">
        <v>269</v>
      </c>
      <c r="AU369" s="202" t="s">
        <v>90</v>
      </c>
      <c r="AY369" s="16" t="s">
        <v>129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16" t="s">
        <v>88</v>
      </c>
      <c r="BK369" s="203">
        <f>ROUND(I369*H369,2)</f>
        <v>0</v>
      </c>
      <c r="BL369" s="16" t="s">
        <v>229</v>
      </c>
      <c r="BM369" s="202" t="s">
        <v>515</v>
      </c>
    </row>
    <row r="370" spans="2:65" s="11" customFormat="1" ht="22.75" customHeight="1">
      <c r="B370" s="175"/>
      <c r="C370" s="176"/>
      <c r="D370" s="177" t="s">
        <v>79</v>
      </c>
      <c r="E370" s="189" t="s">
        <v>194</v>
      </c>
      <c r="F370" s="189" t="s">
        <v>516</v>
      </c>
      <c r="G370" s="176"/>
      <c r="H370" s="176"/>
      <c r="I370" s="179"/>
      <c r="J370" s="190">
        <f>BK370</f>
        <v>0</v>
      </c>
      <c r="K370" s="176"/>
      <c r="L370" s="181"/>
      <c r="M370" s="182"/>
      <c r="N370" s="183"/>
      <c r="O370" s="183"/>
      <c r="P370" s="184">
        <f>SUM(P371:P374)</f>
        <v>0</v>
      </c>
      <c r="Q370" s="183"/>
      <c r="R370" s="184">
        <f>SUM(R371:R374)</f>
        <v>0</v>
      </c>
      <c r="S370" s="183"/>
      <c r="T370" s="185">
        <f>SUM(T371:T374)</f>
        <v>1.1395624</v>
      </c>
      <c r="AR370" s="186" t="s">
        <v>88</v>
      </c>
      <c r="AT370" s="187" t="s">
        <v>79</v>
      </c>
      <c r="AU370" s="187" t="s">
        <v>88</v>
      </c>
      <c r="AY370" s="186" t="s">
        <v>129</v>
      </c>
      <c r="BK370" s="188">
        <f>SUM(BK371:BK374)</f>
        <v>0</v>
      </c>
    </row>
    <row r="371" spans="2:65" s="1" customFormat="1" ht="36" customHeight="1">
      <c r="B371" s="33"/>
      <c r="C371" s="191" t="s">
        <v>517</v>
      </c>
      <c r="D371" s="191" t="s">
        <v>131</v>
      </c>
      <c r="E371" s="192" t="s">
        <v>518</v>
      </c>
      <c r="F371" s="193" t="s">
        <v>519</v>
      </c>
      <c r="G371" s="194" t="s">
        <v>317</v>
      </c>
      <c r="H371" s="195">
        <v>16</v>
      </c>
      <c r="I371" s="196"/>
      <c r="J371" s="197">
        <f>ROUND(I371*H371,2)</f>
        <v>0</v>
      </c>
      <c r="K371" s="193" t="s">
        <v>135</v>
      </c>
      <c r="L371" s="37"/>
      <c r="M371" s="198" t="s">
        <v>1</v>
      </c>
      <c r="N371" s="199" t="s">
        <v>45</v>
      </c>
      <c r="O371" s="65"/>
      <c r="P371" s="200">
        <f>O371*H371</f>
        <v>0</v>
      </c>
      <c r="Q371" s="200">
        <v>0</v>
      </c>
      <c r="R371" s="200">
        <f>Q371*H371</f>
        <v>0</v>
      </c>
      <c r="S371" s="200">
        <v>6.5699999999999995E-2</v>
      </c>
      <c r="T371" s="201">
        <f>S371*H371</f>
        <v>1.0511999999999999</v>
      </c>
      <c r="AR371" s="202" t="s">
        <v>136</v>
      </c>
      <c r="AT371" s="202" t="s">
        <v>131</v>
      </c>
      <c r="AU371" s="202" t="s">
        <v>90</v>
      </c>
      <c r="AY371" s="16" t="s">
        <v>129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16" t="s">
        <v>88</v>
      </c>
      <c r="BK371" s="203">
        <f>ROUND(I371*H371,2)</f>
        <v>0</v>
      </c>
      <c r="BL371" s="16" t="s">
        <v>136</v>
      </c>
      <c r="BM371" s="202" t="s">
        <v>520</v>
      </c>
    </row>
    <row r="372" spans="2:65" s="1" customFormat="1" ht="24" customHeight="1">
      <c r="B372" s="33"/>
      <c r="C372" s="191" t="s">
        <v>521</v>
      </c>
      <c r="D372" s="191" t="s">
        <v>131</v>
      </c>
      <c r="E372" s="192" t="s">
        <v>522</v>
      </c>
      <c r="F372" s="193" t="s">
        <v>523</v>
      </c>
      <c r="G372" s="194" t="s">
        <v>134</v>
      </c>
      <c r="H372" s="195">
        <v>35.630000000000003</v>
      </c>
      <c r="I372" s="196"/>
      <c r="J372" s="197">
        <f>ROUND(I372*H372,2)</f>
        <v>0</v>
      </c>
      <c r="K372" s="193" t="s">
        <v>135</v>
      </c>
      <c r="L372" s="37"/>
      <c r="M372" s="198" t="s">
        <v>1</v>
      </c>
      <c r="N372" s="199" t="s">
        <v>45</v>
      </c>
      <c r="O372" s="65"/>
      <c r="P372" s="200">
        <f>O372*H372</f>
        <v>0</v>
      </c>
      <c r="Q372" s="200">
        <v>0</v>
      </c>
      <c r="R372" s="200">
        <f>Q372*H372</f>
        <v>0</v>
      </c>
      <c r="S372" s="200">
        <v>2.48E-3</v>
      </c>
      <c r="T372" s="201">
        <f>S372*H372</f>
        <v>8.8362400000000008E-2</v>
      </c>
      <c r="AR372" s="202" t="s">
        <v>136</v>
      </c>
      <c r="AT372" s="202" t="s">
        <v>131</v>
      </c>
      <c r="AU372" s="202" t="s">
        <v>90</v>
      </c>
      <c r="AY372" s="16" t="s">
        <v>129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16" t="s">
        <v>88</v>
      </c>
      <c r="BK372" s="203">
        <f>ROUND(I372*H372,2)</f>
        <v>0</v>
      </c>
      <c r="BL372" s="16" t="s">
        <v>136</v>
      </c>
      <c r="BM372" s="202" t="s">
        <v>524</v>
      </c>
    </row>
    <row r="373" spans="2:65" s="12" customFormat="1" ht="10">
      <c r="B373" s="204"/>
      <c r="C373" s="205"/>
      <c r="D373" s="206" t="s">
        <v>138</v>
      </c>
      <c r="E373" s="207" t="s">
        <v>1</v>
      </c>
      <c r="F373" s="208" t="s">
        <v>525</v>
      </c>
      <c r="G373" s="205"/>
      <c r="H373" s="209">
        <v>35.630000000000003</v>
      </c>
      <c r="I373" s="210"/>
      <c r="J373" s="205"/>
      <c r="K373" s="205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138</v>
      </c>
      <c r="AU373" s="215" t="s">
        <v>90</v>
      </c>
      <c r="AV373" s="12" t="s">
        <v>90</v>
      </c>
      <c r="AW373" s="12" t="s">
        <v>34</v>
      </c>
      <c r="AX373" s="12" t="s">
        <v>80</v>
      </c>
      <c r="AY373" s="215" t="s">
        <v>129</v>
      </c>
    </row>
    <row r="374" spans="2:65" s="14" customFormat="1" ht="10">
      <c r="B374" s="226"/>
      <c r="C374" s="227"/>
      <c r="D374" s="206" t="s">
        <v>138</v>
      </c>
      <c r="E374" s="228" t="s">
        <v>1</v>
      </c>
      <c r="F374" s="229" t="s">
        <v>145</v>
      </c>
      <c r="G374" s="227"/>
      <c r="H374" s="230">
        <v>35.630000000000003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AT374" s="236" t="s">
        <v>138</v>
      </c>
      <c r="AU374" s="236" t="s">
        <v>90</v>
      </c>
      <c r="AV374" s="14" t="s">
        <v>136</v>
      </c>
      <c r="AW374" s="14" t="s">
        <v>34</v>
      </c>
      <c r="AX374" s="14" t="s">
        <v>88</v>
      </c>
      <c r="AY374" s="236" t="s">
        <v>129</v>
      </c>
    </row>
    <row r="375" spans="2:65" s="11" customFormat="1" ht="22.75" customHeight="1">
      <c r="B375" s="175"/>
      <c r="C375" s="176"/>
      <c r="D375" s="177" t="s">
        <v>79</v>
      </c>
      <c r="E375" s="189" t="s">
        <v>526</v>
      </c>
      <c r="F375" s="189" t="s">
        <v>527</v>
      </c>
      <c r="G375" s="176"/>
      <c r="H375" s="176"/>
      <c r="I375" s="179"/>
      <c r="J375" s="190">
        <f>BK375</f>
        <v>0</v>
      </c>
      <c r="K375" s="176"/>
      <c r="L375" s="181"/>
      <c r="M375" s="182"/>
      <c r="N375" s="183"/>
      <c r="O375" s="183"/>
      <c r="P375" s="184">
        <f>SUM(P376:P380)</f>
        <v>0</v>
      </c>
      <c r="Q375" s="183"/>
      <c r="R375" s="184">
        <f>SUM(R376:R380)</f>
        <v>0</v>
      </c>
      <c r="S375" s="183"/>
      <c r="T375" s="185">
        <f>SUM(T376:T380)</f>
        <v>0</v>
      </c>
      <c r="AR375" s="186" t="s">
        <v>88</v>
      </c>
      <c r="AT375" s="187" t="s">
        <v>79</v>
      </c>
      <c r="AU375" s="187" t="s">
        <v>88</v>
      </c>
      <c r="AY375" s="186" t="s">
        <v>129</v>
      </c>
      <c r="BK375" s="188">
        <f>SUM(BK376:BK380)</f>
        <v>0</v>
      </c>
    </row>
    <row r="376" spans="2:65" s="1" customFormat="1" ht="36" customHeight="1">
      <c r="B376" s="33"/>
      <c r="C376" s="191" t="s">
        <v>528</v>
      </c>
      <c r="D376" s="191" t="s">
        <v>131</v>
      </c>
      <c r="E376" s="192" t="s">
        <v>529</v>
      </c>
      <c r="F376" s="193" t="s">
        <v>530</v>
      </c>
      <c r="G376" s="194" t="s">
        <v>249</v>
      </c>
      <c r="H376" s="195">
        <v>1.1399999999999999</v>
      </c>
      <c r="I376" s="196"/>
      <c r="J376" s="197">
        <f>ROUND(I376*H376,2)</f>
        <v>0</v>
      </c>
      <c r="K376" s="193" t="s">
        <v>135</v>
      </c>
      <c r="L376" s="37"/>
      <c r="M376" s="198" t="s">
        <v>1</v>
      </c>
      <c r="N376" s="199" t="s">
        <v>45</v>
      </c>
      <c r="O376" s="65"/>
      <c r="P376" s="200">
        <f>O376*H376</f>
        <v>0</v>
      </c>
      <c r="Q376" s="200">
        <v>0</v>
      </c>
      <c r="R376" s="200">
        <f>Q376*H376</f>
        <v>0</v>
      </c>
      <c r="S376" s="200">
        <v>0</v>
      </c>
      <c r="T376" s="201">
        <f>S376*H376</f>
        <v>0</v>
      </c>
      <c r="AR376" s="202" t="s">
        <v>136</v>
      </c>
      <c r="AT376" s="202" t="s">
        <v>131</v>
      </c>
      <c r="AU376" s="202" t="s">
        <v>90</v>
      </c>
      <c r="AY376" s="16" t="s">
        <v>129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16" t="s">
        <v>88</v>
      </c>
      <c r="BK376" s="203">
        <f>ROUND(I376*H376,2)</f>
        <v>0</v>
      </c>
      <c r="BL376" s="16" t="s">
        <v>136</v>
      </c>
      <c r="BM376" s="202" t="s">
        <v>531</v>
      </c>
    </row>
    <row r="377" spans="2:65" s="1" customFormat="1" ht="24" customHeight="1">
      <c r="B377" s="33"/>
      <c r="C377" s="191" t="s">
        <v>532</v>
      </c>
      <c r="D377" s="191" t="s">
        <v>131</v>
      </c>
      <c r="E377" s="192" t="s">
        <v>533</v>
      </c>
      <c r="F377" s="193" t="s">
        <v>534</v>
      </c>
      <c r="G377" s="194" t="s">
        <v>249</v>
      </c>
      <c r="H377" s="195">
        <v>1.1399999999999999</v>
      </c>
      <c r="I377" s="196"/>
      <c r="J377" s="197">
        <f>ROUND(I377*H377,2)</f>
        <v>0</v>
      </c>
      <c r="K377" s="193" t="s">
        <v>135</v>
      </c>
      <c r="L377" s="37"/>
      <c r="M377" s="198" t="s">
        <v>1</v>
      </c>
      <c r="N377" s="199" t="s">
        <v>45</v>
      </c>
      <c r="O377" s="65"/>
      <c r="P377" s="200">
        <f>O377*H377</f>
        <v>0</v>
      </c>
      <c r="Q377" s="200">
        <v>0</v>
      </c>
      <c r="R377" s="200">
        <f>Q377*H377</f>
        <v>0</v>
      </c>
      <c r="S377" s="200">
        <v>0</v>
      </c>
      <c r="T377" s="201">
        <f>S377*H377</f>
        <v>0</v>
      </c>
      <c r="AR377" s="202" t="s">
        <v>136</v>
      </c>
      <c r="AT377" s="202" t="s">
        <v>131</v>
      </c>
      <c r="AU377" s="202" t="s">
        <v>90</v>
      </c>
      <c r="AY377" s="16" t="s">
        <v>129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16" t="s">
        <v>88</v>
      </c>
      <c r="BK377" s="203">
        <f>ROUND(I377*H377,2)</f>
        <v>0</v>
      </c>
      <c r="BL377" s="16" t="s">
        <v>136</v>
      </c>
      <c r="BM377" s="202" t="s">
        <v>535</v>
      </c>
    </row>
    <row r="378" spans="2:65" s="1" customFormat="1" ht="36" customHeight="1">
      <c r="B378" s="33"/>
      <c r="C378" s="191" t="s">
        <v>536</v>
      </c>
      <c r="D378" s="191" t="s">
        <v>131</v>
      </c>
      <c r="E378" s="192" t="s">
        <v>537</v>
      </c>
      <c r="F378" s="193" t="s">
        <v>538</v>
      </c>
      <c r="G378" s="194" t="s">
        <v>249</v>
      </c>
      <c r="H378" s="195">
        <v>10.26</v>
      </c>
      <c r="I378" s="196"/>
      <c r="J378" s="197">
        <f>ROUND(I378*H378,2)</f>
        <v>0</v>
      </c>
      <c r="K378" s="193" t="s">
        <v>135</v>
      </c>
      <c r="L378" s="37"/>
      <c r="M378" s="198" t="s">
        <v>1</v>
      </c>
      <c r="N378" s="199" t="s">
        <v>45</v>
      </c>
      <c r="O378" s="65"/>
      <c r="P378" s="200">
        <f>O378*H378</f>
        <v>0</v>
      </c>
      <c r="Q378" s="200">
        <v>0</v>
      </c>
      <c r="R378" s="200">
        <f>Q378*H378</f>
        <v>0</v>
      </c>
      <c r="S378" s="200">
        <v>0</v>
      </c>
      <c r="T378" s="201">
        <f>S378*H378</f>
        <v>0</v>
      </c>
      <c r="AR378" s="202" t="s">
        <v>136</v>
      </c>
      <c r="AT378" s="202" t="s">
        <v>131</v>
      </c>
      <c r="AU378" s="202" t="s">
        <v>90</v>
      </c>
      <c r="AY378" s="16" t="s">
        <v>129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16" t="s">
        <v>88</v>
      </c>
      <c r="BK378" s="203">
        <f>ROUND(I378*H378,2)</f>
        <v>0</v>
      </c>
      <c r="BL378" s="16" t="s">
        <v>136</v>
      </c>
      <c r="BM378" s="202" t="s">
        <v>539</v>
      </c>
    </row>
    <row r="379" spans="2:65" s="12" customFormat="1" ht="10">
      <c r="B379" s="204"/>
      <c r="C379" s="205"/>
      <c r="D379" s="206" t="s">
        <v>138</v>
      </c>
      <c r="E379" s="205"/>
      <c r="F379" s="208" t="s">
        <v>540</v>
      </c>
      <c r="G379" s="205"/>
      <c r="H379" s="209">
        <v>10.26</v>
      </c>
      <c r="I379" s="210"/>
      <c r="J379" s="205"/>
      <c r="K379" s="205"/>
      <c r="L379" s="211"/>
      <c r="M379" s="212"/>
      <c r="N379" s="213"/>
      <c r="O379" s="213"/>
      <c r="P379" s="213"/>
      <c r="Q379" s="213"/>
      <c r="R379" s="213"/>
      <c r="S379" s="213"/>
      <c r="T379" s="214"/>
      <c r="AT379" s="215" t="s">
        <v>138</v>
      </c>
      <c r="AU379" s="215" t="s">
        <v>90</v>
      </c>
      <c r="AV379" s="12" t="s">
        <v>90</v>
      </c>
      <c r="AW379" s="12" t="s">
        <v>4</v>
      </c>
      <c r="AX379" s="12" t="s">
        <v>88</v>
      </c>
      <c r="AY379" s="215" t="s">
        <v>129</v>
      </c>
    </row>
    <row r="380" spans="2:65" s="1" customFormat="1" ht="36" customHeight="1">
      <c r="B380" s="33"/>
      <c r="C380" s="191" t="s">
        <v>541</v>
      </c>
      <c r="D380" s="191" t="s">
        <v>131</v>
      </c>
      <c r="E380" s="192" t="s">
        <v>542</v>
      </c>
      <c r="F380" s="193" t="s">
        <v>543</v>
      </c>
      <c r="G380" s="194" t="s">
        <v>249</v>
      </c>
      <c r="H380" s="195">
        <v>1.2050000000000001</v>
      </c>
      <c r="I380" s="196"/>
      <c r="J380" s="197">
        <f>ROUND(I380*H380,2)</f>
        <v>0</v>
      </c>
      <c r="K380" s="193" t="s">
        <v>135</v>
      </c>
      <c r="L380" s="37"/>
      <c r="M380" s="198" t="s">
        <v>1</v>
      </c>
      <c r="N380" s="199" t="s">
        <v>45</v>
      </c>
      <c r="O380" s="65"/>
      <c r="P380" s="200">
        <f>O380*H380</f>
        <v>0</v>
      </c>
      <c r="Q380" s="200">
        <v>0</v>
      </c>
      <c r="R380" s="200">
        <f>Q380*H380</f>
        <v>0</v>
      </c>
      <c r="S380" s="200">
        <v>0</v>
      </c>
      <c r="T380" s="201">
        <f>S380*H380</f>
        <v>0</v>
      </c>
      <c r="AR380" s="202" t="s">
        <v>136</v>
      </c>
      <c r="AT380" s="202" t="s">
        <v>131</v>
      </c>
      <c r="AU380" s="202" t="s">
        <v>90</v>
      </c>
      <c r="AY380" s="16" t="s">
        <v>129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16" t="s">
        <v>88</v>
      </c>
      <c r="BK380" s="203">
        <f>ROUND(I380*H380,2)</f>
        <v>0</v>
      </c>
      <c r="BL380" s="16" t="s">
        <v>136</v>
      </c>
      <c r="BM380" s="202" t="s">
        <v>544</v>
      </c>
    </row>
    <row r="381" spans="2:65" s="11" customFormat="1" ht="22.75" customHeight="1">
      <c r="B381" s="175"/>
      <c r="C381" s="176"/>
      <c r="D381" s="177" t="s">
        <v>79</v>
      </c>
      <c r="E381" s="189" t="s">
        <v>545</v>
      </c>
      <c r="F381" s="189" t="s">
        <v>546</v>
      </c>
      <c r="G381" s="176"/>
      <c r="H381" s="176"/>
      <c r="I381" s="179"/>
      <c r="J381" s="190">
        <f>BK381</f>
        <v>0</v>
      </c>
      <c r="K381" s="176"/>
      <c r="L381" s="181"/>
      <c r="M381" s="182"/>
      <c r="N381" s="183"/>
      <c r="O381" s="183"/>
      <c r="P381" s="184">
        <f>P382</f>
        <v>0</v>
      </c>
      <c r="Q381" s="183"/>
      <c r="R381" s="184">
        <f>R382</f>
        <v>0</v>
      </c>
      <c r="S381" s="183"/>
      <c r="T381" s="185">
        <f>T382</f>
        <v>0</v>
      </c>
      <c r="AR381" s="186" t="s">
        <v>88</v>
      </c>
      <c r="AT381" s="187" t="s">
        <v>79</v>
      </c>
      <c r="AU381" s="187" t="s">
        <v>88</v>
      </c>
      <c r="AY381" s="186" t="s">
        <v>129</v>
      </c>
      <c r="BK381" s="188">
        <f>BK382</f>
        <v>0</v>
      </c>
    </row>
    <row r="382" spans="2:65" s="1" customFormat="1" ht="48" customHeight="1">
      <c r="B382" s="33"/>
      <c r="C382" s="191" t="s">
        <v>547</v>
      </c>
      <c r="D382" s="191" t="s">
        <v>131</v>
      </c>
      <c r="E382" s="192" t="s">
        <v>548</v>
      </c>
      <c r="F382" s="193" t="s">
        <v>549</v>
      </c>
      <c r="G382" s="194" t="s">
        <v>249</v>
      </c>
      <c r="H382" s="195">
        <v>326.358</v>
      </c>
      <c r="I382" s="196"/>
      <c r="J382" s="197">
        <f>ROUND(I382*H382,2)</f>
        <v>0</v>
      </c>
      <c r="K382" s="193" t="s">
        <v>135</v>
      </c>
      <c r="L382" s="37"/>
      <c r="M382" s="198" t="s">
        <v>1</v>
      </c>
      <c r="N382" s="199" t="s">
        <v>45</v>
      </c>
      <c r="O382" s="65"/>
      <c r="P382" s="200">
        <f>O382*H382</f>
        <v>0</v>
      </c>
      <c r="Q382" s="200">
        <v>0</v>
      </c>
      <c r="R382" s="200">
        <f>Q382*H382</f>
        <v>0</v>
      </c>
      <c r="S382" s="200">
        <v>0</v>
      </c>
      <c r="T382" s="201">
        <f>S382*H382</f>
        <v>0</v>
      </c>
      <c r="AR382" s="202" t="s">
        <v>136</v>
      </c>
      <c r="AT382" s="202" t="s">
        <v>131</v>
      </c>
      <c r="AU382" s="202" t="s">
        <v>90</v>
      </c>
      <c r="AY382" s="16" t="s">
        <v>129</v>
      </c>
      <c r="BE382" s="203">
        <f>IF(N382="základní",J382,0)</f>
        <v>0</v>
      </c>
      <c r="BF382" s="203">
        <f>IF(N382="snížená",J382,0)</f>
        <v>0</v>
      </c>
      <c r="BG382" s="203">
        <f>IF(N382="zákl. přenesená",J382,0)</f>
        <v>0</v>
      </c>
      <c r="BH382" s="203">
        <f>IF(N382="sníž. přenesená",J382,0)</f>
        <v>0</v>
      </c>
      <c r="BI382" s="203">
        <f>IF(N382="nulová",J382,0)</f>
        <v>0</v>
      </c>
      <c r="BJ382" s="16" t="s">
        <v>88</v>
      </c>
      <c r="BK382" s="203">
        <f>ROUND(I382*H382,2)</f>
        <v>0</v>
      </c>
      <c r="BL382" s="16" t="s">
        <v>136</v>
      </c>
      <c r="BM382" s="202" t="s">
        <v>550</v>
      </c>
    </row>
    <row r="383" spans="2:65" s="11" customFormat="1" ht="25.9" customHeight="1">
      <c r="B383" s="175"/>
      <c r="C383" s="176"/>
      <c r="D383" s="177" t="s">
        <v>79</v>
      </c>
      <c r="E383" s="178" t="s">
        <v>551</v>
      </c>
      <c r="F383" s="178" t="s">
        <v>552</v>
      </c>
      <c r="G383" s="176"/>
      <c r="H383" s="176"/>
      <c r="I383" s="179"/>
      <c r="J383" s="180">
        <f>BK383</f>
        <v>0</v>
      </c>
      <c r="K383" s="176"/>
      <c r="L383" s="181"/>
      <c r="M383" s="182"/>
      <c r="N383" s="183"/>
      <c r="O383" s="183"/>
      <c r="P383" s="184">
        <f>P384+P401</f>
        <v>0</v>
      </c>
      <c r="Q383" s="183"/>
      <c r="R383" s="184">
        <f>R384+R401</f>
        <v>0.15223590000000001</v>
      </c>
      <c r="S383" s="183"/>
      <c r="T383" s="185">
        <f>T384+T401</f>
        <v>0</v>
      </c>
      <c r="AR383" s="186" t="s">
        <v>90</v>
      </c>
      <c r="AT383" s="187" t="s">
        <v>79</v>
      </c>
      <c r="AU383" s="187" t="s">
        <v>80</v>
      </c>
      <c r="AY383" s="186" t="s">
        <v>129</v>
      </c>
      <c r="BK383" s="188">
        <f>BK384+BK401</f>
        <v>0</v>
      </c>
    </row>
    <row r="384" spans="2:65" s="11" customFormat="1" ht="22.75" customHeight="1">
      <c r="B384" s="175"/>
      <c r="C384" s="176"/>
      <c r="D384" s="177" t="s">
        <v>79</v>
      </c>
      <c r="E384" s="189" t="s">
        <v>553</v>
      </c>
      <c r="F384" s="189" t="s">
        <v>554</v>
      </c>
      <c r="G384" s="176"/>
      <c r="H384" s="176"/>
      <c r="I384" s="179"/>
      <c r="J384" s="190">
        <f>BK384</f>
        <v>0</v>
      </c>
      <c r="K384" s="176"/>
      <c r="L384" s="181"/>
      <c r="M384" s="182"/>
      <c r="N384" s="183"/>
      <c r="O384" s="183"/>
      <c r="P384" s="184">
        <f>SUM(P385:P400)</f>
        <v>0</v>
      </c>
      <c r="Q384" s="183"/>
      <c r="R384" s="184">
        <f>SUM(R385:R400)</f>
        <v>0.15223590000000001</v>
      </c>
      <c r="S384" s="183"/>
      <c r="T384" s="185">
        <f>SUM(T385:T400)</f>
        <v>0</v>
      </c>
      <c r="AR384" s="186" t="s">
        <v>90</v>
      </c>
      <c r="AT384" s="187" t="s">
        <v>79</v>
      </c>
      <c r="AU384" s="187" t="s">
        <v>88</v>
      </c>
      <c r="AY384" s="186" t="s">
        <v>129</v>
      </c>
      <c r="BK384" s="188">
        <f>SUM(BK385:BK400)</f>
        <v>0</v>
      </c>
    </row>
    <row r="385" spans="2:65" s="1" customFormat="1" ht="36" customHeight="1">
      <c r="B385" s="33"/>
      <c r="C385" s="191" t="s">
        <v>555</v>
      </c>
      <c r="D385" s="191" t="s">
        <v>131</v>
      </c>
      <c r="E385" s="192" t="s">
        <v>556</v>
      </c>
      <c r="F385" s="193" t="s">
        <v>557</v>
      </c>
      <c r="G385" s="194" t="s">
        <v>281</v>
      </c>
      <c r="H385" s="195">
        <v>9.0449999999999999</v>
      </c>
      <c r="I385" s="196"/>
      <c r="J385" s="197">
        <f>ROUND(I385*H385,2)</f>
        <v>0</v>
      </c>
      <c r="K385" s="193" t="s">
        <v>135</v>
      </c>
      <c r="L385" s="37"/>
      <c r="M385" s="198" t="s">
        <v>1</v>
      </c>
      <c r="N385" s="199" t="s">
        <v>45</v>
      </c>
      <c r="O385" s="65"/>
      <c r="P385" s="200">
        <f>O385*H385</f>
        <v>0</v>
      </c>
      <c r="Q385" s="200">
        <v>1E-3</v>
      </c>
      <c r="R385" s="200">
        <f>Q385*H385</f>
        <v>9.045000000000001E-3</v>
      </c>
      <c r="S385" s="200">
        <v>0</v>
      </c>
      <c r="T385" s="201">
        <f>S385*H385</f>
        <v>0</v>
      </c>
      <c r="AR385" s="202" t="s">
        <v>229</v>
      </c>
      <c r="AT385" s="202" t="s">
        <v>131</v>
      </c>
      <c r="AU385" s="202" t="s">
        <v>90</v>
      </c>
      <c r="AY385" s="16" t="s">
        <v>129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16" t="s">
        <v>88</v>
      </c>
      <c r="BK385" s="203">
        <f>ROUND(I385*H385,2)</f>
        <v>0</v>
      </c>
      <c r="BL385" s="16" t="s">
        <v>229</v>
      </c>
      <c r="BM385" s="202" t="s">
        <v>558</v>
      </c>
    </row>
    <row r="386" spans="2:65" s="12" customFormat="1" ht="10">
      <c r="B386" s="204"/>
      <c r="C386" s="205"/>
      <c r="D386" s="206" t="s">
        <v>138</v>
      </c>
      <c r="E386" s="207" t="s">
        <v>1</v>
      </c>
      <c r="F386" s="208" t="s">
        <v>559</v>
      </c>
      <c r="G386" s="205"/>
      <c r="H386" s="209">
        <v>9.0449999999999999</v>
      </c>
      <c r="I386" s="210"/>
      <c r="J386" s="205"/>
      <c r="K386" s="205"/>
      <c r="L386" s="211"/>
      <c r="M386" s="212"/>
      <c r="N386" s="213"/>
      <c r="O386" s="213"/>
      <c r="P386" s="213"/>
      <c r="Q386" s="213"/>
      <c r="R386" s="213"/>
      <c r="S386" s="213"/>
      <c r="T386" s="214"/>
      <c r="AT386" s="215" t="s">
        <v>138</v>
      </c>
      <c r="AU386" s="215" t="s">
        <v>90</v>
      </c>
      <c r="AV386" s="12" t="s">
        <v>90</v>
      </c>
      <c r="AW386" s="12" t="s">
        <v>34</v>
      </c>
      <c r="AX386" s="12" t="s">
        <v>80</v>
      </c>
      <c r="AY386" s="215" t="s">
        <v>129</v>
      </c>
    </row>
    <row r="387" spans="2:65" s="14" customFormat="1" ht="10">
      <c r="B387" s="226"/>
      <c r="C387" s="227"/>
      <c r="D387" s="206" t="s">
        <v>138</v>
      </c>
      <c r="E387" s="228" t="s">
        <v>1</v>
      </c>
      <c r="F387" s="229" t="s">
        <v>145</v>
      </c>
      <c r="G387" s="227"/>
      <c r="H387" s="230">
        <v>9.0449999999999999</v>
      </c>
      <c r="I387" s="231"/>
      <c r="J387" s="227"/>
      <c r="K387" s="227"/>
      <c r="L387" s="232"/>
      <c r="M387" s="233"/>
      <c r="N387" s="234"/>
      <c r="O387" s="234"/>
      <c r="P387" s="234"/>
      <c r="Q387" s="234"/>
      <c r="R387" s="234"/>
      <c r="S387" s="234"/>
      <c r="T387" s="235"/>
      <c r="AT387" s="236" t="s">
        <v>138</v>
      </c>
      <c r="AU387" s="236" t="s">
        <v>90</v>
      </c>
      <c r="AV387" s="14" t="s">
        <v>136</v>
      </c>
      <c r="AW387" s="14" t="s">
        <v>34</v>
      </c>
      <c r="AX387" s="14" t="s">
        <v>88</v>
      </c>
      <c r="AY387" s="236" t="s">
        <v>129</v>
      </c>
    </row>
    <row r="388" spans="2:65" s="1" customFormat="1" ht="36" customHeight="1">
      <c r="B388" s="33"/>
      <c r="C388" s="191" t="s">
        <v>560</v>
      </c>
      <c r="D388" s="191" t="s">
        <v>131</v>
      </c>
      <c r="E388" s="192" t="s">
        <v>561</v>
      </c>
      <c r="F388" s="193" t="s">
        <v>562</v>
      </c>
      <c r="G388" s="194" t="s">
        <v>281</v>
      </c>
      <c r="H388" s="195">
        <v>82.11</v>
      </c>
      <c r="I388" s="196"/>
      <c r="J388" s="197">
        <f>ROUND(I388*H388,2)</f>
        <v>0</v>
      </c>
      <c r="K388" s="193" t="s">
        <v>135</v>
      </c>
      <c r="L388" s="37"/>
      <c r="M388" s="198" t="s">
        <v>1</v>
      </c>
      <c r="N388" s="199" t="s">
        <v>45</v>
      </c>
      <c r="O388" s="65"/>
      <c r="P388" s="200">
        <f>O388*H388</f>
        <v>0</v>
      </c>
      <c r="Q388" s="200">
        <v>1E-3</v>
      </c>
      <c r="R388" s="200">
        <f>Q388*H388</f>
        <v>8.2110000000000002E-2</v>
      </c>
      <c r="S388" s="200">
        <v>0</v>
      </c>
      <c r="T388" s="201">
        <f>S388*H388</f>
        <v>0</v>
      </c>
      <c r="AR388" s="202" t="s">
        <v>229</v>
      </c>
      <c r="AT388" s="202" t="s">
        <v>131</v>
      </c>
      <c r="AU388" s="202" t="s">
        <v>90</v>
      </c>
      <c r="AY388" s="16" t="s">
        <v>129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16" t="s">
        <v>88</v>
      </c>
      <c r="BK388" s="203">
        <f>ROUND(I388*H388,2)</f>
        <v>0</v>
      </c>
      <c r="BL388" s="16" t="s">
        <v>229</v>
      </c>
      <c r="BM388" s="202" t="s">
        <v>563</v>
      </c>
    </row>
    <row r="389" spans="2:65" s="12" customFormat="1" ht="10">
      <c r="B389" s="204"/>
      <c r="C389" s="205"/>
      <c r="D389" s="206" t="s">
        <v>138</v>
      </c>
      <c r="E389" s="207" t="s">
        <v>1</v>
      </c>
      <c r="F389" s="208" t="s">
        <v>387</v>
      </c>
      <c r="G389" s="205"/>
      <c r="H389" s="209">
        <v>54.52</v>
      </c>
      <c r="I389" s="210"/>
      <c r="J389" s="205"/>
      <c r="K389" s="205"/>
      <c r="L389" s="211"/>
      <c r="M389" s="212"/>
      <c r="N389" s="213"/>
      <c r="O389" s="213"/>
      <c r="P389" s="213"/>
      <c r="Q389" s="213"/>
      <c r="R389" s="213"/>
      <c r="S389" s="213"/>
      <c r="T389" s="214"/>
      <c r="AT389" s="215" t="s">
        <v>138</v>
      </c>
      <c r="AU389" s="215" t="s">
        <v>90</v>
      </c>
      <c r="AV389" s="12" t="s">
        <v>90</v>
      </c>
      <c r="AW389" s="12" t="s">
        <v>34</v>
      </c>
      <c r="AX389" s="12" t="s">
        <v>80</v>
      </c>
      <c r="AY389" s="215" t="s">
        <v>129</v>
      </c>
    </row>
    <row r="390" spans="2:65" s="12" customFormat="1" ht="10">
      <c r="B390" s="204"/>
      <c r="C390" s="205"/>
      <c r="D390" s="206" t="s">
        <v>138</v>
      </c>
      <c r="E390" s="207" t="s">
        <v>1</v>
      </c>
      <c r="F390" s="208" t="s">
        <v>505</v>
      </c>
      <c r="G390" s="205"/>
      <c r="H390" s="209">
        <v>5.07</v>
      </c>
      <c r="I390" s="210"/>
      <c r="J390" s="205"/>
      <c r="K390" s="205"/>
      <c r="L390" s="211"/>
      <c r="M390" s="212"/>
      <c r="N390" s="213"/>
      <c r="O390" s="213"/>
      <c r="P390" s="213"/>
      <c r="Q390" s="213"/>
      <c r="R390" s="213"/>
      <c r="S390" s="213"/>
      <c r="T390" s="214"/>
      <c r="AT390" s="215" t="s">
        <v>138</v>
      </c>
      <c r="AU390" s="215" t="s">
        <v>90</v>
      </c>
      <c r="AV390" s="12" t="s">
        <v>90</v>
      </c>
      <c r="AW390" s="12" t="s">
        <v>34</v>
      </c>
      <c r="AX390" s="12" t="s">
        <v>80</v>
      </c>
      <c r="AY390" s="215" t="s">
        <v>129</v>
      </c>
    </row>
    <row r="391" spans="2:65" s="12" customFormat="1" ht="10">
      <c r="B391" s="204"/>
      <c r="C391" s="205"/>
      <c r="D391" s="206" t="s">
        <v>138</v>
      </c>
      <c r="E391" s="207" t="s">
        <v>1</v>
      </c>
      <c r="F391" s="208" t="s">
        <v>506</v>
      </c>
      <c r="G391" s="205"/>
      <c r="H391" s="209">
        <v>4.03</v>
      </c>
      <c r="I391" s="210"/>
      <c r="J391" s="205"/>
      <c r="K391" s="205"/>
      <c r="L391" s="211"/>
      <c r="M391" s="212"/>
      <c r="N391" s="213"/>
      <c r="O391" s="213"/>
      <c r="P391" s="213"/>
      <c r="Q391" s="213"/>
      <c r="R391" s="213"/>
      <c r="S391" s="213"/>
      <c r="T391" s="214"/>
      <c r="AT391" s="215" t="s">
        <v>138</v>
      </c>
      <c r="AU391" s="215" t="s">
        <v>90</v>
      </c>
      <c r="AV391" s="12" t="s">
        <v>90</v>
      </c>
      <c r="AW391" s="12" t="s">
        <v>34</v>
      </c>
      <c r="AX391" s="12" t="s">
        <v>80</v>
      </c>
      <c r="AY391" s="215" t="s">
        <v>129</v>
      </c>
    </row>
    <row r="392" spans="2:65" s="12" customFormat="1" ht="10">
      <c r="B392" s="204"/>
      <c r="C392" s="205"/>
      <c r="D392" s="206" t="s">
        <v>138</v>
      </c>
      <c r="E392" s="207" t="s">
        <v>1</v>
      </c>
      <c r="F392" s="208" t="s">
        <v>507</v>
      </c>
      <c r="G392" s="205"/>
      <c r="H392" s="209">
        <v>2.99</v>
      </c>
      <c r="I392" s="210"/>
      <c r="J392" s="205"/>
      <c r="K392" s="205"/>
      <c r="L392" s="211"/>
      <c r="M392" s="212"/>
      <c r="N392" s="213"/>
      <c r="O392" s="213"/>
      <c r="P392" s="213"/>
      <c r="Q392" s="213"/>
      <c r="R392" s="213"/>
      <c r="S392" s="213"/>
      <c r="T392" s="214"/>
      <c r="AT392" s="215" t="s">
        <v>138</v>
      </c>
      <c r="AU392" s="215" t="s">
        <v>90</v>
      </c>
      <c r="AV392" s="12" t="s">
        <v>90</v>
      </c>
      <c r="AW392" s="12" t="s">
        <v>34</v>
      </c>
      <c r="AX392" s="12" t="s">
        <v>80</v>
      </c>
      <c r="AY392" s="215" t="s">
        <v>129</v>
      </c>
    </row>
    <row r="393" spans="2:65" s="13" customFormat="1" ht="10">
      <c r="B393" s="216"/>
      <c r="C393" s="217"/>
      <c r="D393" s="206" t="s">
        <v>138</v>
      </c>
      <c r="E393" s="218" t="s">
        <v>1</v>
      </c>
      <c r="F393" s="219" t="s">
        <v>371</v>
      </c>
      <c r="G393" s="217"/>
      <c r="H393" s="218" t="s">
        <v>1</v>
      </c>
      <c r="I393" s="220"/>
      <c r="J393" s="217"/>
      <c r="K393" s="217"/>
      <c r="L393" s="221"/>
      <c r="M393" s="222"/>
      <c r="N393" s="223"/>
      <c r="O393" s="223"/>
      <c r="P393" s="223"/>
      <c r="Q393" s="223"/>
      <c r="R393" s="223"/>
      <c r="S393" s="223"/>
      <c r="T393" s="224"/>
      <c r="AT393" s="225" t="s">
        <v>138</v>
      </c>
      <c r="AU393" s="225" t="s">
        <v>90</v>
      </c>
      <c r="AV393" s="13" t="s">
        <v>88</v>
      </c>
      <c r="AW393" s="13" t="s">
        <v>34</v>
      </c>
      <c r="AX393" s="13" t="s">
        <v>80</v>
      </c>
      <c r="AY393" s="225" t="s">
        <v>129</v>
      </c>
    </row>
    <row r="394" spans="2:65" s="12" customFormat="1" ht="10">
      <c r="B394" s="204"/>
      <c r="C394" s="205"/>
      <c r="D394" s="206" t="s">
        <v>138</v>
      </c>
      <c r="E394" s="207" t="s">
        <v>1</v>
      </c>
      <c r="F394" s="208" t="s">
        <v>564</v>
      </c>
      <c r="G394" s="205"/>
      <c r="H394" s="209">
        <v>11.6</v>
      </c>
      <c r="I394" s="210"/>
      <c r="J394" s="205"/>
      <c r="K394" s="205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138</v>
      </c>
      <c r="AU394" s="215" t="s">
        <v>90</v>
      </c>
      <c r="AV394" s="12" t="s">
        <v>90</v>
      </c>
      <c r="AW394" s="12" t="s">
        <v>34</v>
      </c>
      <c r="AX394" s="12" t="s">
        <v>80</v>
      </c>
      <c r="AY394" s="215" t="s">
        <v>129</v>
      </c>
    </row>
    <row r="395" spans="2:65" s="12" customFormat="1" ht="10">
      <c r="B395" s="204"/>
      <c r="C395" s="205"/>
      <c r="D395" s="206" t="s">
        <v>138</v>
      </c>
      <c r="E395" s="207" t="s">
        <v>1</v>
      </c>
      <c r="F395" s="208" t="s">
        <v>565</v>
      </c>
      <c r="G395" s="205"/>
      <c r="H395" s="209">
        <v>3.9</v>
      </c>
      <c r="I395" s="210"/>
      <c r="J395" s="205"/>
      <c r="K395" s="205"/>
      <c r="L395" s="211"/>
      <c r="M395" s="212"/>
      <c r="N395" s="213"/>
      <c r="O395" s="213"/>
      <c r="P395" s="213"/>
      <c r="Q395" s="213"/>
      <c r="R395" s="213"/>
      <c r="S395" s="213"/>
      <c r="T395" s="214"/>
      <c r="AT395" s="215" t="s">
        <v>138</v>
      </c>
      <c r="AU395" s="215" t="s">
        <v>90</v>
      </c>
      <c r="AV395" s="12" t="s">
        <v>90</v>
      </c>
      <c r="AW395" s="12" t="s">
        <v>34</v>
      </c>
      <c r="AX395" s="12" t="s">
        <v>80</v>
      </c>
      <c r="AY395" s="215" t="s">
        <v>129</v>
      </c>
    </row>
    <row r="396" spans="2:65" s="13" customFormat="1" ht="10">
      <c r="B396" s="216"/>
      <c r="C396" s="217"/>
      <c r="D396" s="206" t="s">
        <v>138</v>
      </c>
      <c r="E396" s="218" t="s">
        <v>1</v>
      </c>
      <c r="F396" s="219" t="s">
        <v>566</v>
      </c>
      <c r="G396" s="217"/>
      <c r="H396" s="218" t="s">
        <v>1</v>
      </c>
      <c r="I396" s="220"/>
      <c r="J396" s="217"/>
      <c r="K396" s="217"/>
      <c r="L396" s="221"/>
      <c r="M396" s="222"/>
      <c r="N396" s="223"/>
      <c r="O396" s="223"/>
      <c r="P396" s="223"/>
      <c r="Q396" s="223"/>
      <c r="R396" s="223"/>
      <c r="S396" s="223"/>
      <c r="T396" s="224"/>
      <c r="AT396" s="225" t="s">
        <v>138</v>
      </c>
      <c r="AU396" s="225" t="s">
        <v>90</v>
      </c>
      <c r="AV396" s="13" t="s">
        <v>88</v>
      </c>
      <c r="AW396" s="13" t="s">
        <v>34</v>
      </c>
      <c r="AX396" s="13" t="s">
        <v>80</v>
      </c>
      <c r="AY396" s="225" t="s">
        <v>129</v>
      </c>
    </row>
    <row r="397" spans="2:65" s="14" customFormat="1" ht="10">
      <c r="B397" s="226"/>
      <c r="C397" s="227"/>
      <c r="D397" s="206" t="s">
        <v>138</v>
      </c>
      <c r="E397" s="228" t="s">
        <v>1</v>
      </c>
      <c r="F397" s="229" t="s">
        <v>145</v>
      </c>
      <c r="G397" s="227"/>
      <c r="H397" s="230">
        <v>82.11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AT397" s="236" t="s">
        <v>138</v>
      </c>
      <c r="AU397" s="236" t="s">
        <v>90</v>
      </c>
      <c r="AV397" s="14" t="s">
        <v>136</v>
      </c>
      <c r="AW397" s="14" t="s">
        <v>34</v>
      </c>
      <c r="AX397" s="14" t="s">
        <v>88</v>
      </c>
      <c r="AY397" s="236" t="s">
        <v>129</v>
      </c>
    </row>
    <row r="398" spans="2:65" s="1" customFormat="1" ht="48" customHeight="1">
      <c r="B398" s="33"/>
      <c r="C398" s="191" t="s">
        <v>567</v>
      </c>
      <c r="D398" s="191" t="s">
        <v>131</v>
      </c>
      <c r="E398" s="192" t="s">
        <v>568</v>
      </c>
      <c r="F398" s="193" t="s">
        <v>569</v>
      </c>
      <c r="G398" s="194" t="s">
        <v>281</v>
      </c>
      <c r="H398" s="195">
        <v>9.0449999999999999</v>
      </c>
      <c r="I398" s="196"/>
      <c r="J398" s="197">
        <f>ROUND(I398*H398,2)</f>
        <v>0</v>
      </c>
      <c r="K398" s="193" t="s">
        <v>135</v>
      </c>
      <c r="L398" s="37"/>
      <c r="M398" s="198" t="s">
        <v>1</v>
      </c>
      <c r="N398" s="199" t="s">
        <v>45</v>
      </c>
      <c r="O398" s="65"/>
      <c r="P398" s="200">
        <f>O398*H398</f>
        <v>0</v>
      </c>
      <c r="Q398" s="200">
        <v>5.8E-4</v>
      </c>
      <c r="R398" s="200">
        <f>Q398*H398</f>
        <v>5.2461000000000001E-3</v>
      </c>
      <c r="S398" s="200">
        <v>0</v>
      </c>
      <c r="T398" s="201">
        <f>S398*H398</f>
        <v>0</v>
      </c>
      <c r="AR398" s="202" t="s">
        <v>229</v>
      </c>
      <c r="AT398" s="202" t="s">
        <v>131</v>
      </c>
      <c r="AU398" s="202" t="s">
        <v>90</v>
      </c>
      <c r="AY398" s="16" t="s">
        <v>129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16" t="s">
        <v>88</v>
      </c>
      <c r="BK398" s="203">
        <f>ROUND(I398*H398,2)</f>
        <v>0</v>
      </c>
      <c r="BL398" s="16" t="s">
        <v>229</v>
      </c>
      <c r="BM398" s="202" t="s">
        <v>570</v>
      </c>
    </row>
    <row r="399" spans="2:65" s="1" customFormat="1" ht="36" customHeight="1">
      <c r="B399" s="33"/>
      <c r="C399" s="191" t="s">
        <v>571</v>
      </c>
      <c r="D399" s="191" t="s">
        <v>131</v>
      </c>
      <c r="E399" s="192" t="s">
        <v>572</v>
      </c>
      <c r="F399" s="193" t="s">
        <v>573</v>
      </c>
      <c r="G399" s="194" t="s">
        <v>281</v>
      </c>
      <c r="H399" s="195">
        <v>82.11</v>
      </c>
      <c r="I399" s="196"/>
      <c r="J399" s="197">
        <f>ROUND(I399*H399,2)</f>
        <v>0</v>
      </c>
      <c r="K399" s="193" t="s">
        <v>135</v>
      </c>
      <c r="L399" s="37"/>
      <c r="M399" s="198" t="s">
        <v>1</v>
      </c>
      <c r="N399" s="199" t="s">
        <v>45</v>
      </c>
      <c r="O399" s="65"/>
      <c r="P399" s="200">
        <f>O399*H399</f>
        <v>0</v>
      </c>
      <c r="Q399" s="200">
        <v>6.8000000000000005E-4</v>
      </c>
      <c r="R399" s="200">
        <f>Q399*H399</f>
        <v>5.5834800000000004E-2</v>
      </c>
      <c r="S399" s="200">
        <v>0</v>
      </c>
      <c r="T399" s="201">
        <f>S399*H399</f>
        <v>0</v>
      </c>
      <c r="AR399" s="202" t="s">
        <v>229</v>
      </c>
      <c r="AT399" s="202" t="s">
        <v>131</v>
      </c>
      <c r="AU399" s="202" t="s">
        <v>90</v>
      </c>
      <c r="AY399" s="16" t="s">
        <v>129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16" t="s">
        <v>88</v>
      </c>
      <c r="BK399" s="203">
        <f>ROUND(I399*H399,2)</f>
        <v>0</v>
      </c>
      <c r="BL399" s="16" t="s">
        <v>229</v>
      </c>
      <c r="BM399" s="202" t="s">
        <v>574</v>
      </c>
    </row>
    <row r="400" spans="2:65" s="1" customFormat="1" ht="36" customHeight="1">
      <c r="B400" s="33"/>
      <c r="C400" s="191" t="s">
        <v>575</v>
      </c>
      <c r="D400" s="191" t="s">
        <v>131</v>
      </c>
      <c r="E400" s="192" t="s">
        <v>576</v>
      </c>
      <c r="F400" s="193" t="s">
        <v>577</v>
      </c>
      <c r="G400" s="194" t="s">
        <v>578</v>
      </c>
      <c r="H400" s="247"/>
      <c r="I400" s="196"/>
      <c r="J400" s="197">
        <f>ROUND(I400*H400,2)</f>
        <v>0</v>
      </c>
      <c r="K400" s="193" t="s">
        <v>135</v>
      </c>
      <c r="L400" s="37"/>
      <c r="M400" s="198" t="s">
        <v>1</v>
      </c>
      <c r="N400" s="199" t="s">
        <v>45</v>
      </c>
      <c r="O400" s="65"/>
      <c r="P400" s="200">
        <f>O400*H400</f>
        <v>0</v>
      </c>
      <c r="Q400" s="200">
        <v>0</v>
      </c>
      <c r="R400" s="200">
        <f>Q400*H400</f>
        <v>0</v>
      </c>
      <c r="S400" s="200">
        <v>0</v>
      </c>
      <c r="T400" s="201">
        <f>S400*H400</f>
        <v>0</v>
      </c>
      <c r="AR400" s="202" t="s">
        <v>229</v>
      </c>
      <c r="AT400" s="202" t="s">
        <v>131</v>
      </c>
      <c r="AU400" s="202" t="s">
        <v>90</v>
      </c>
      <c r="AY400" s="16" t="s">
        <v>129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16" t="s">
        <v>88</v>
      </c>
      <c r="BK400" s="203">
        <f>ROUND(I400*H400,2)</f>
        <v>0</v>
      </c>
      <c r="BL400" s="16" t="s">
        <v>229</v>
      </c>
      <c r="BM400" s="202" t="s">
        <v>579</v>
      </c>
    </row>
    <row r="401" spans="2:65" s="11" customFormat="1" ht="22.75" customHeight="1">
      <c r="B401" s="175"/>
      <c r="C401" s="176"/>
      <c r="D401" s="177" t="s">
        <v>79</v>
      </c>
      <c r="E401" s="189" t="s">
        <v>580</v>
      </c>
      <c r="F401" s="189" t="s">
        <v>581</v>
      </c>
      <c r="G401" s="176"/>
      <c r="H401" s="176"/>
      <c r="I401" s="179"/>
      <c r="J401" s="190">
        <f>BK401</f>
        <v>0</v>
      </c>
      <c r="K401" s="176"/>
      <c r="L401" s="181"/>
      <c r="M401" s="182"/>
      <c r="N401" s="183"/>
      <c r="O401" s="183"/>
      <c r="P401" s="184">
        <f>SUM(P402:P412)</f>
        <v>0</v>
      </c>
      <c r="Q401" s="183"/>
      <c r="R401" s="184">
        <f>SUM(R402:R412)</f>
        <v>0</v>
      </c>
      <c r="S401" s="183"/>
      <c r="T401" s="185">
        <f>SUM(T402:T412)</f>
        <v>0</v>
      </c>
      <c r="AR401" s="186" t="s">
        <v>90</v>
      </c>
      <c r="AT401" s="187" t="s">
        <v>79</v>
      </c>
      <c r="AU401" s="187" t="s">
        <v>88</v>
      </c>
      <c r="AY401" s="186" t="s">
        <v>129</v>
      </c>
      <c r="BK401" s="188">
        <f>SUM(BK402:BK412)</f>
        <v>0</v>
      </c>
    </row>
    <row r="402" spans="2:65" s="1" customFormat="1" ht="36" customHeight="1">
      <c r="B402" s="33"/>
      <c r="C402" s="191" t="s">
        <v>582</v>
      </c>
      <c r="D402" s="191" t="s">
        <v>131</v>
      </c>
      <c r="E402" s="192" t="s">
        <v>583</v>
      </c>
      <c r="F402" s="193" t="s">
        <v>584</v>
      </c>
      <c r="G402" s="194" t="s">
        <v>134</v>
      </c>
      <c r="H402" s="195">
        <v>48.6</v>
      </c>
      <c r="I402" s="196"/>
      <c r="J402" s="197">
        <f>ROUND(I402*H402,2)</f>
        <v>0</v>
      </c>
      <c r="K402" s="193" t="s">
        <v>135</v>
      </c>
      <c r="L402" s="37"/>
      <c r="M402" s="198" t="s">
        <v>1</v>
      </c>
      <c r="N402" s="199" t="s">
        <v>45</v>
      </c>
      <c r="O402" s="65"/>
      <c r="P402" s="200">
        <f>O402*H402</f>
        <v>0</v>
      </c>
      <c r="Q402" s="200">
        <v>0</v>
      </c>
      <c r="R402" s="200">
        <f>Q402*H402</f>
        <v>0</v>
      </c>
      <c r="S402" s="200">
        <v>0</v>
      </c>
      <c r="T402" s="201">
        <f>S402*H402</f>
        <v>0</v>
      </c>
      <c r="AR402" s="202" t="s">
        <v>229</v>
      </c>
      <c r="AT402" s="202" t="s">
        <v>131</v>
      </c>
      <c r="AU402" s="202" t="s">
        <v>90</v>
      </c>
      <c r="AY402" s="16" t="s">
        <v>129</v>
      </c>
      <c r="BE402" s="203">
        <f>IF(N402="základní",J402,0)</f>
        <v>0</v>
      </c>
      <c r="BF402" s="203">
        <f>IF(N402="snížená",J402,0)</f>
        <v>0</v>
      </c>
      <c r="BG402" s="203">
        <f>IF(N402="zákl. přenesená",J402,0)</f>
        <v>0</v>
      </c>
      <c r="BH402" s="203">
        <f>IF(N402="sníž. přenesená",J402,0)</f>
        <v>0</v>
      </c>
      <c r="BI402" s="203">
        <f>IF(N402="nulová",J402,0)</f>
        <v>0</v>
      </c>
      <c r="BJ402" s="16" t="s">
        <v>88</v>
      </c>
      <c r="BK402" s="203">
        <f>ROUND(I402*H402,2)</f>
        <v>0</v>
      </c>
      <c r="BL402" s="16" t="s">
        <v>229</v>
      </c>
      <c r="BM402" s="202" t="s">
        <v>585</v>
      </c>
    </row>
    <row r="403" spans="2:65" s="12" customFormat="1" ht="10">
      <c r="B403" s="204"/>
      <c r="C403" s="205"/>
      <c r="D403" s="206" t="s">
        <v>138</v>
      </c>
      <c r="E403" s="207" t="s">
        <v>1</v>
      </c>
      <c r="F403" s="208" t="s">
        <v>139</v>
      </c>
      <c r="G403" s="205"/>
      <c r="H403" s="209">
        <v>15.5</v>
      </c>
      <c r="I403" s="210"/>
      <c r="J403" s="205"/>
      <c r="K403" s="205"/>
      <c r="L403" s="211"/>
      <c r="M403" s="212"/>
      <c r="N403" s="213"/>
      <c r="O403" s="213"/>
      <c r="P403" s="213"/>
      <c r="Q403" s="213"/>
      <c r="R403" s="213"/>
      <c r="S403" s="213"/>
      <c r="T403" s="214"/>
      <c r="AT403" s="215" t="s">
        <v>138</v>
      </c>
      <c r="AU403" s="215" t="s">
        <v>90</v>
      </c>
      <c r="AV403" s="12" t="s">
        <v>90</v>
      </c>
      <c r="AW403" s="12" t="s">
        <v>34</v>
      </c>
      <c r="AX403" s="12" t="s">
        <v>80</v>
      </c>
      <c r="AY403" s="215" t="s">
        <v>129</v>
      </c>
    </row>
    <row r="404" spans="2:65" s="12" customFormat="1" ht="10">
      <c r="B404" s="204"/>
      <c r="C404" s="205"/>
      <c r="D404" s="206" t="s">
        <v>138</v>
      </c>
      <c r="E404" s="207" t="s">
        <v>1</v>
      </c>
      <c r="F404" s="208" t="s">
        <v>140</v>
      </c>
      <c r="G404" s="205"/>
      <c r="H404" s="209">
        <v>13</v>
      </c>
      <c r="I404" s="210"/>
      <c r="J404" s="205"/>
      <c r="K404" s="205"/>
      <c r="L404" s="211"/>
      <c r="M404" s="212"/>
      <c r="N404" s="213"/>
      <c r="O404" s="213"/>
      <c r="P404" s="213"/>
      <c r="Q404" s="213"/>
      <c r="R404" s="213"/>
      <c r="S404" s="213"/>
      <c r="T404" s="214"/>
      <c r="AT404" s="215" t="s">
        <v>138</v>
      </c>
      <c r="AU404" s="215" t="s">
        <v>90</v>
      </c>
      <c r="AV404" s="12" t="s">
        <v>90</v>
      </c>
      <c r="AW404" s="12" t="s">
        <v>34</v>
      </c>
      <c r="AX404" s="12" t="s">
        <v>80</v>
      </c>
      <c r="AY404" s="215" t="s">
        <v>129</v>
      </c>
    </row>
    <row r="405" spans="2:65" s="13" customFormat="1" ht="10">
      <c r="B405" s="216"/>
      <c r="C405" s="217"/>
      <c r="D405" s="206" t="s">
        <v>138</v>
      </c>
      <c r="E405" s="218" t="s">
        <v>1</v>
      </c>
      <c r="F405" s="219" t="s">
        <v>141</v>
      </c>
      <c r="G405" s="217"/>
      <c r="H405" s="218" t="s">
        <v>1</v>
      </c>
      <c r="I405" s="220"/>
      <c r="J405" s="217"/>
      <c r="K405" s="217"/>
      <c r="L405" s="221"/>
      <c r="M405" s="222"/>
      <c r="N405" s="223"/>
      <c r="O405" s="223"/>
      <c r="P405" s="223"/>
      <c r="Q405" s="223"/>
      <c r="R405" s="223"/>
      <c r="S405" s="223"/>
      <c r="T405" s="224"/>
      <c r="AT405" s="225" t="s">
        <v>138</v>
      </c>
      <c r="AU405" s="225" t="s">
        <v>90</v>
      </c>
      <c r="AV405" s="13" t="s">
        <v>88</v>
      </c>
      <c r="AW405" s="13" t="s">
        <v>34</v>
      </c>
      <c r="AX405" s="13" t="s">
        <v>80</v>
      </c>
      <c r="AY405" s="225" t="s">
        <v>129</v>
      </c>
    </row>
    <row r="406" spans="2:65" s="12" customFormat="1" ht="10">
      <c r="B406" s="204"/>
      <c r="C406" s="205"/>
      <c r="D406" s="206" t="s">
        <v>138</v>
      </c>
      <c r="E406" s="207" t="s">
        <v>1</v>
      </c>
      <c r="F406" s="208" t="s">
        <v>142</v>
      </c>
      <c r="G406" s="205"/>
      <c r="H406" s="209">
        <v>1.8</v>
      </c>
      <c r="I406" s="210"/>
      <c r="J406" s="205"/>
      <c r="K406" s="205"/>
      <c r="L406" s="211"/>
      <c r="M406" s="212"/>
      <c r="N406" s="213"/>
      <c r="O406" s="213"/>
      <c r="P406" s="213"/>
      <c r="Q406" s="213"/>
      <c r="R406" s="213"/>
      <c r="S406" s="213"/>
      <c r="T406" s="214"/>
      <c r="AT406" s="215" t="s">
        <v>138</v>
      </c>
      <c r="AU406" s="215" t="s">
        <v>90</v>
      </c>
      <c r="AV406" s="12" t="s">
        <v>90</v>
      </c>
      <c r="AW406" s="12" t="s">
        <v>34</v>
      </c>
      <c r="AX406" s="12" t="s">
        <v>80</v>
      </c>
      <c r="AY406" s="215" t="s">
        <v>129</v>
      </c>
    </row>
    <row r="407" spans="2:65" s="12" customFormat="1" ht="10">
      <c r="B407" s="204"/>
      <c r="C407" s="205"/>
      <c r="D407" s="206" t="s">
        <v>138</v>
      </c>
      <c r="E407" s="207" t="s">
        <v>1</v>
      </c>
      <c r="F407" s="208" t="s">
        <v>143</v>
      </c>
      <c r="G407" s="205"/>
      <c r="H407" s="209">
        <v>18.3</v>
      </c>
      <c r="I407" s="210"/>
      <c r="J407" s="205"/>
      <c r="K407" s="205"/>
      <c r="L407" s="211"/>
      <c r="M407" s="212"/>
      <c r="N407" s="213"/>
      <c r="O407" s="213"/>
      <c r="P407" s="213"/>
      <c r="Q407" s="213"/>
      <c r="R407" s="213"/>
      <c r="S407" s="213"/>
      <c r="T407" s="214"/>
      <c r="AT407" s="215" t="s">
        <v>138</v>
      </c>
      <c r="AU407" s="215" t="s">
        <v>90</v>
      </c>
      <c r="AV407" s="12" t="s">
        <v>90</v>
      </c>
      <c r="AW407" s="12" t="s">
        <v>34</v>
      </c>
      <c r="AX407" s="12" t="s">
        <v>80</v>
      </c>
      <c r="AY407" s="215" t="s">
        <v>129</v>
      </c>
    </row>
    <row r="408" spans="2:65" s="13" customFormat="1" ht="10">
      <c r="B408" s="216"/>
      <c r="C408" s="217"/>
      <c r="D408" s="206" t="s">
        <v>138</v>
      </c>
      <c r="E408" s="218" t="s">
        <v>1</v>
      </c>
      <c r="F408" s="219" t="s">
        <v>144</v>
      </c>
      <c r="G408" s="217"/>
      <c r="H408" s="218" t="s">
        <v>1</v>
      </c>
      <c r="I408" s="220"/>
      <c r="J408" s="217"/>
      <c r="K408" s="217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138</v>
      </c>
      <c r="AU408" s="225" t="s">
        <v>90</v>
      </c>
      <c r="AV408" s="13" t="s">
        <v>88</v>
      </c>
      <c r="AW408" s="13" t="s">
        <v>34</v>
      </c>
      <c r="AX408" s="13" t="s">
        <v>80</v>
      </c>
      <c r="AY408" s="225" t="s">
        <v>129</v>
      </c>
    </row>
    <row r="409" spans="2:65" s="14" customFormat="1" ht="10">
      <c r="B409" s="226"/>
      <c r="C409" s="227"/>
      <c r="D409" s="206" t="s">
        <v>138</v>
      </c>
      <c r="E409" s="228" t="s">
        <v>1</v>
      </c>
      <c r="F409" s="229" t="s">
        <v>145</v>
      </c>
      <c r="G409" s="227"/>
      <c r="H409" s="230">
        <v>48.6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AT409" s="236" t="s">
        <v>138</v>
      </c>
      <c r="AU409" s="236" t="s">
        <v>90</v>
      </c>
      <c r="AV409" s="14" t="s">
        <v>136</v>
      </c>
      <c r="AW409" s="14" t="s">
        <v>34</v>
      </c>
      <c r="AX409" s="14" t="s">
        <v>88</v>
      </c>
      <c r="AY409" s="236" t="s">
        <v>129</v>
      </c>
    </row>
    <row r="410" spans="2:65" s="1" customFormat="1" ht="16.5" customHeight="1">
      <c r="B410" s="33"/>
      <c r="C410" s="237" t="s">
        <v>586</v>
      </c>
      <c r="D410" s="237" t="s">
        <v>269</v>
      </c>
      <c r="E410" s="238" t="s">
        <v>587</v>
      </c>
      <c r="F410" s="239" t="s">
        <v>588</v>
      </c>
      <c r="G410" s="240" t="s">
        <v>134</v>
      </c>
      <c r="H410" s="241">
        <v>51</v>
      </c>
      <c r="I410" s="242"/>
      <c r="J410" s="243">
        <f>ROUND(I410*H410,2)</f>
        <v>0</v>
      </c>
      <c r="K410" s="239" t="s">
        <v>1</v>
      </c>
      <c r="L410" s="244"/>
      <c r="M410" s="245" t="s">
        <v>1</v>
      </c>
      <c r="N410" s="246" t="s">
        <v>45</v>
      </c>
      <c r="O410" s="65"/>
      <c r="P410" s="200">
        <f>O410*H410</f>
        <v>0</v>
      </c>
      <c r="Q410" s="200">
        <v>0</v>
      </c>
      <c r="R410" s="200">
        <f>Q410*H410</f>
        <v>0</v>
      </c>
      <c r="S410" s="200">
        <v>0</v>
      </c>
      <c r="T410" s="201">
        <f>S410*H410</f>
        <v>0</v>
      </c>
      <c r="AR410" s="202" t="s">
        <v>319</v>
      </c>
      <c r="AT410" s="202" t="s">
        <v>269</v>
      </c>
      <c r="AU410" s="202" t="s">
        <v>90</v>
      </c>
      <c r="AY410" s="16" t="s">
        <v>129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16" t="s">
        <v>88</v>
      </c>
      <c r="BK410" s="203">
        <f>ROUND(I410*H410,2)</f>
        <v>0</v>
      </c>
      <c r="BL410" s="16" t="s">
        <v>229</v>
      </c>
      <c r="BM410" s="202" t="s">
        <v>589</v>
      </c>
    </row>
    <row r="411" spans="2:65" s="12" customFormat="1" ht="10">
      <c r="B411" s="204"/>
      <c r="C411" s="205"/>
      <c r="D411" s="206" t="s">
        <v>138</v>
      </c>
      <c r="E411" s="205"/>
      <c r="F411" s="208" t="s">
        <v>590</v>
      </c>
      <c r="G411" s="205"/>
      <c r="H411" s="209">
        <v>51</v>
      </c>
      <c r="I411" s="210"/>
      <c r="J411" s="205"/>
      <c r="K411" s="205"/>
      <c r="L411" s="211"/>
      <c r="M411" s="212"/>
      <c r="N411" s="213"/>
      <c r="O411" s="213"/>
      <c r="P411" s="213"/>
      <c r="Q411" s="213"/>
      <c r="R411" s="213"/>
      <c r="S411" s="213"/>
      <c r="T411" s="214"/>
      <c r="AT411" s="215" t="s">
        <v>138</v>
      </c>
      <c r="AU411" s="215" t="s">
        <v>90</v>
      </c>
      <c r="AV411" s="12" t="s">
        <v>90</v>
      </c>
      <c r="AW411" s="12" t="s">
        <v>4</v>
      </c>
      <c r="AX411" s="12" t="s">
        <v>88</v>
      </c>
      <c r="AY411" s="215" t="s">
        <v>129</v>
      </c>
    </row>
    <row r="412" spans="2:65" s="1" customFormat="1" ht="36" customHeight="1">
      <c r="B412" s="33"/>
      <c r="C412" s="191" t="s">
        <v>591</v>
      </c>
      <c r="D412" s="191" t="s">
        <v>131</v>
      </c>
      <c r="E412" s="192" t="s">
        <v>592</v>
      </c>
      <c r="F412" s="193" t="s">
        <v>593</v>
      </c>
      <c r="G412" s="194" t="s">
        <v>578</v>
      </c>
      <c r="H412" s="247"/>
      <c r="I412" s="196"/>
      <c r="J412" s="197">
        <f>ROUND(I412*H412,2)</f>
        <v>0</v>
      </c>
      <c r="K412" s="193" t="s">
        <v>135</v>
      </c>
      <c r="L412" s="37"/>
      <c r="M412" s="198" t="s">
        <v>1</v>
      </c>
      <c r="N412" s="199" t="s">
        <v>45</v>
      </c>
      <c r="O412" s="65"/>
      <c r="P412" s="200">
        <f>O412*H412</f>
        <v>0</v>
      </c>
      <c r="Q412" s="200">
        <v>0</v>
      </c>
      <c r="R412" s="200">
        <f>Q412*H412</f>
        <v>0</v>
      </c>
      <c r="S412" s="200">
        <v>0</v>
      </c>
      <c r="T412" s="201">
        <f>S412*H412</f>
        <v>0</v>
      </c>
      <c r="AR412" s="202" t="s">
        <v>229</v>
      </c>
      <c r="AT412" s="202" t="s">
        <v>131</v>
      </c>
      <c r="AU412" s="202" t="s">
        <v>90</v>
      </c>
      <c r="AY412" s="16" t="s">
        <v>129</v>
      </c>
      <c r="BE412" s="203">
        <f>IF(N412="základní",J412,0)</f>
        <v>0</v>
      </c>
      <c r="BF412" s="203">
        <f>IF(N412="snížená",J412,0)</f>
        <v>0</v>
      </c>
      <c r="BG412" s="203">
        <f>IF(N412="zákl. přenesená",J412,0)</f>
        <v>0</v>
      </c>
      <c r="BH412" s="203">
        <f>IF(N412="sníž. přenesená",J412,0)</f>
        <v>0</v>
      </c>
      <c r="BI412" s="203">
        <f>IF(N412="nulová",J412,0)</f>
        <v>0</v>
      </c>
      <c r="BJ412" s="16" t="s">
        <v>88</v>
      </c>
      <c r="BK412" s="203">
        <f>ROUND(I412*H412,2)</f>
        <v>0</v>
      </c>
      <c r="BL412" s="16" t="s">
        <v>229</v>
      </c>
      <c r="BM412" s="202" t="s">
        <v>594</v>
      </c>
    </row>
    <row r="413" spans="2:65" s="11" customFormat="1" ht="25.9" customHeight="1">
      <c r="B413" s="175"/>
      <c r="C413" s="176"/>
      <c r="D413" s="177" t="s">
        <v>79</v>
      </c>
      <c r="E413" s="178" t="s">
        <v>595</v>
      </c>
      <c r="F413" s="178" t="s">
        <v>596</v>
      </c>
      <c r="G413" s="176"/>
      <c r="H413" s="176"/>
      <c r="I413" s="179"/>
      <c r="J413" s="180">
        <f>BK413</f>
        <v>0</v>
      </c>
      <c r="K413" s="176"/>
      <c r="L413" s="181"/>
      <c r="M413" s="182"/>
      <c r="N413" s="183"/>
      <c r="O413" s="183"/>
      <c r="P413" s="184">
        <f>P414</f>
        <v>0</v>
      </c>
      <c r="Q413" s="183"/>
      <c r="R413" s="184">
        <f>R414</f>
        <v>0</v>
      </c>
      <c r="S413" s="183"/>
      <c r="T413" s="185">
        <f>T414</f>
        <v>0</v>
      </c>
      <c r="AR413" s="186" t="s">
        <v>165</v>
      </c>
      <c r="AT413" s="187" t="s">
        <v>79</v>
      </c>
      <c r="AU413" s="187" t="s">
        <v>80</v>
      </c>
      <c r="AY413" s="186" t="s">
        <v>129</v>
      </c>
      <c r="BK413" s="188">
        <f>BK414</f>
        <v>0</v>
      </c>
    </row>
    <row r="414" spans="2:65" s="11" customFormat="1" ht="22.75" customHeight="1">
      <c r="B414" s="175"/>
      <c r="C414" s="176"/>
      <c r="D414" s="177" t="s">
        <v>79</v>
      </c>
      <c r="E414" s="189" t="s">
        <v>597</v>
      </c>
      <c r="F414" s="189" t="s">
        <v>598</v>
      </c>
      <c r="G414" s="176"/>
      <c r="H414" s="176"/>
      <c r="I414" s="179"/>
      <c r="J414" s="190">
        <f>BK414</f>
        <v>0</v>
      </c>
      <c r="K414" s="176"/>
      <c r="L414" s="181"/>
      <c r="M414" s="182"/>
      <c r="N414" s="183"/>
      <c r="O414" s="183"/>
      <c r="P414" s="184">
        <f>P415</f>
        <v>0</v>
      </c>
      <c r="Q414" s="183"/>
      <c r="R414" s="184">
        <f>R415</f>
        <v>0</v>
      </c>
      <c r="S414" s="183"/>
      <c r="T414" s="185">
        <f>T415</f>
        <v>0</v>
      </c>
      <c r="AR414" s="186" t="s">
        <v>165</v>
      </c>
      <c r="AT414" s="187" t="s">
        <v>79</v>
      </c>
      <c r="AU414" s="187" t="s">
        <v>88</v>
      </c>
      <c r="AY414" s="186" t="s">
        <v>129</v>
      </c>
      <c r="BK414" s="188">
        <f>BK415</f>
        <v>0</v>
      </c>
    </row>
    <row r="415" spans="2:65" s="1" customFormat="1" ht="16.5" customHeight="1">
      <c r="B415" s="33"/>
      <c r="C415" s="191" t="s">
        <v>599</v>
      </c>
      <c r="D415" s="191" t="s">
        <v>131</v>
      </c>
      <c r="E415" s="192" t="s">
        <v>600</v>
      </c>
      <c r="F415" s="193" t="s">
        <v>598</v>
      </c>
      <c r="G415" s="194" t="s">
        <v>578</v>
      </c>
      <c r="H415" s="247"/>
      <c r="I415" s="196"/>
      <c r="J415" s="197">
        <f>ROUND(I415*H415,2)</f>
        <v>0</v>
      </c>
      <c r="K415" s="193" t="s">
        <v>135</v>
      </c>
      <c r="L415" s="37"/>
      <c r="M415" s="248" t="s">
        <v>1</v>
      </c>
      <c r="N415" s="249" t="s">
        <v>45</v>
      </c>
      <c r="O415" s="250"/>
      <c r="P415" s="251">
        <f>O415*H415</f>
        <v>0</v>
      </c>
      <c r="Q415" s="251">
        <v>0</v>
      </c>
      <c r="R415" s="251">
        <f>Q415*H415</f>
        <v>0</v>
      </c>
      <c r="S415" s="251">
        <v>0</v>
      </c>
      <c r="T415" s="252">
        <f>S415*H415</f>
        <v>0</v>
      </c>
      <c r="AR415" s="202" t="s">
        <v>601</v>
      </c>
      <c r="AT415" s="202" t="s">
        <v>131</v>
      </c>
      <c r="AU415" s="202" t="s">
        <v>90</v>
      </c>
      <c r="AY415" s="16" t="s">
        <v>129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16" t="s">
        <v>88</v>
      </c>
      <c r="BK415" s="203">
        <f>ROUND(I415*H415,2)</f>
        <v>0</v>
      </c>
      <c r="BL415" s="16" t="s">
        <v>601</v>
      </c>
      <c r="BM415" s="202" t="s">
        <v>602</v>
      </c>
    </row>
    <row r="416" spans="2:65" s="1" customFormat="1" ht="7" customHeight="1">
      <c r="B416" s="48"/>
      <c r="C416" s="49"/>
      <c r="D416" s="49"/>
      <c r="E416" s="49"/>
      <c r="F416" s="49"/>
      <c r="G416" s="49"/>
      <c r="H416" s="49"/>
      <c r="I416" s="141"/>
      <c r="J416" s="49"/>
      <c r="K416" s="49"/>
      <c r="L416" s="37"/>
    </row>
  </sheetData>
  <sheetProtection algorithmName="SHA-512" hashValue="WmSK0w2giASh0cQWmq4s1tKmqis6qkMImAEBhW26vatfhsghiDmkY9d6C0gjRt9KOCgUqnOrYNyHaGorVvvfPg==" saltValue="FPeH4Gbbh2B86bgawGRzUWbUZQ4DSX7jJkCamlwxOSTLF40F1PHtA1FuWfUGjWhQZQu+5tqmF+tAEDsnJnO/Ow==" spinCount="100000" sheet="1" objects="1" scenarios="1" formatColumns="0" formatRows="0" autoFilter="0"/>
  <autoFilter ref="C127:K415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55"/>
  <sheetViews>
    <sheetView showGridLines="0" workbookViewId="0"/>
  </sheetViews>
  <sheetFormatPr defaultRowHeight="14.5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50.77734375" customWidth="1"/>
    <col min="7" max="7" width="7" customWidth="1"/>
    <col min="8" max="8" width="11.44140625" customWidth="1"/>
    <col min="9" max="9" width="20.21875" style="102" customWidth="1"/>
    <col min="10" max="10" width="20.21875" customWidth="1"/>
    <col min="11" max="11" width="20.21875" hidden="1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6" t="s">
        <v>93</v>
      </c>
    </row>
    <row r="3" spans="2:46" ht="7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90</v>
      </c>
    </row>
    <row r="4" spans="2:46" ht="25" customHeight="1">
      <c r="B4" s="19"/>
      <c r="D4" s="106" t="s">
        <v>94</v>
      </c>
      <c r="L4" s="19"/>
      <c r="M4" s="107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94" t="str">
        <f>'Rekapitulace stavby'!K6</f>
        <v>Opěrná zeď, oplocení a zpevněné plochy u čp. 145, Kramolna</v>
      </c>
      <c r="F7" s="295"/>
      <c r="G7" s="295"/>
      <c r="H7" s="295"/>
      <c r="L7" s="19"/>
    </row>
    <row r="8" spans="2:46" s="1" customFormat="1" ht="12" customHeight="1">
      <c r="B8" s="37"/>
      <c r="D8" s="108" t="s">
        <v>95</v>
      </c>
      <c r="I8" s="109"/>
      <c r="L8" s="37"/>
    </row>
    <row r="9" spans="2:46" s="1" customFormat="1" ht="37" customHeight="1">
      <c r="B9" s="37"/>
      <c r="E9" s="296" t="s">
        <v>603</v>
      </c>
      <c r="F9" s="297"/>
      <c r="G9" s="297"/>
      <c r="H9" s="297"/>
      <c r="I9" s="109"/>
      <c r="L9" s="37"/>
    </row>
    <row r="10" spans="2:46" s="1" customFormat="1" ht="10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30. 9. 2019</v>
      </c>
      <c r="L12" s="37"/>
    </row>
    <row r="13" spans="2:46" s="1" customFormat="1" ht="10.75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">
        <v>26</v>
      </c>
      <c r="L14" s="37"/>
    </row>
    <row r="15" spans="2:46" s="1" customFormat="1" ht="18" customHeight="1">
      <c r="B15" s="37"/>
      <c r="E15" s="110" t="s">
        <v>27</v>
      </c>
      <c r="I15" s="111" t="s">
        <v>28</v>
      </c>
      <c r="J15" s="110" t="s">
        <v>1</v>
      </c>
      <c r="L15" s="37"/>
    </row>
    <row r="16" spans="2:46" s="1" customFormat="1" ht="7" customHeight="1">
      <c r="B16" s="37"/>
      <c r="I16" s="109"/>
      <c r="L16" s="37"/>
    </row>
    <row r="17" spans="2:12" s="1" customFormat="1" ht="12" customHeight="1">
      <c r="B17" s="37"/>
      <c r="D17" s="108" t="s">
        <v>29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8" t="str">
        <f>'Rekapitulace stavby'!E14</f>
        <v>Vyplň údaj</v>
      </c>
      <c r="F18" s="299"/>
      <c r="G18" s="299"/>
      <c r="H18" s="299"/>
      <c r="I18" s="111" t="s">
        <v>28</v>
      </c>
      <c r="J18" s="29" t="str">
        <f>'Rekapitulace stavby'!AN14</f>
        <v>Vyplň údaj</v>
      </c>
      <c r="L18" s="37"/>
    </row>
    <row r="19" spans="2:12" s="1" customFormat="1" ht="7" customHeight="1">
      <c r="B19" s="37"/>
      <c r="I19" s="109"/>
      <c r="L19" s="37"/>
    </row>
    <row r="20" spans="2:12" s="1" customFormat="1" ht="12" customHeight="1">
      <c r="B20" s="37"/>
      <c r="D20" s="108" t="s">
        <v>31</v>
      </c>
      <c r="I20" s="111" t="s">
        <v>25</v>
      </c>
      <c r="J20" s="110" t="s">
        <v>32</v>
      </c>
      <c r="L20" s="37"/>
    </row>
    <row r="21" spans="2:12" s="1" customFormat="1" ht="18" customHeight="1">
      <c r="B21" s="37"/>
      <c r="E21" s="110" t="s">
        <v>33</v>
      </c>
      <c r="I21" s="111" t="s">
        <v>28</v>
      </c>
      <c r="J21" s="110" t="s">
        <v>1</v>
      </c>
      <c r="L21" s="37"/>
    </row>
    <row r="22" spans="2:12" s="1" customFormat="1" ht="7" customHeight="1">
      <c r="B22" s="37"/>
      <c r="I22" s="109"/>
      <c r="L22" s="37"/>
    </row>
    <row r="23" spans="2:12" s="1" customFormat="1" ht="12" customHeight="1">
      <c r="B23" s="37"/>
      <c r="D23" s="108" t="s">
        <v>35</v>
      </c>
      <c r="I23" s="111" t="s">
        <v>25</v>
      </c>
      <c r="J23" s="110" t="s">
        <v>36</v>
      </c>
      <c r="L23" s="37"/>
    </row>
    <row r="24" spans="2:12" s="1" customFormat="1" ht="18" customHeight="1">
      <c r="B24" s="37"/>
      <c r="E24" s="110" t="s">
        <v>37</v>
      </c>
      <c r="I24" s="111" t="s">
        <v>28</v>
      </c>
      <c r="J24" s="110" t="s">
        <v>38</v>
      </c>
      <c r="L24" s="37"/>
    </row>
    <row r="25" spans="2:12" s="1" customFormat="1" ht="7" customHeight="1">
      <c r="B25" s="37"/>
      <c r="I25" s="109"/>
      <c r="L25" s="37"/>
    </row>
    <row r="26" spans="2:12" s="1" customFormat="1" ht="12" customHeight="1">
      <c r="B26" s="37"/>
      <c r="D26" s="108" t="s">
        <v>39</v>
      </c>
      <c r="I26" s="109"/>
      <c r="L26" s="37"/>
    </row>
    <row r="27" spans="2:12" s="7" customFormat="1" ht="16.5" customHeight="1">
      <c r="B27" s="113"/>
      <c r="E27" s="300" t="s">
        <v>1</v>
      </c>
      <c r="F27" s="300"/>
      <c r="G27" s="300"/>
      <c r="H27" s="300"/>
      <c r="I27" s="114"/>
      <c r="L27" s="113"/>
    </row>
    <row r="28" spans="2:12" s="1" customFormat="1" ht="7" customHeight="1">
      <c r="B28" s="37"/>
      <c r="I28" s="109"/>
      <c r="L28" s="37"/>
    </row>
    <row r="29" spans="2:12" s="1" customFormat="1" ht="7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4" customHeight="1">
      <c r="B30" s="37"/>
      <c r="D30" s="116" t="s">
        <v>40</v>
      </c>
      <c r="I30" s="109"/>
      <c r="J30" s="117">
        <f>ROUND(J126, 2)</f>
        <v>0</v>
      </c>
      <c r="L30" s="37"/>
    </row>
    <row r="31" spans="2:12" s="1" customFormat="1" ht="7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" customHeight="1">
      <c r="B32" s="37"/>
      <c r="F32" s="118" t="s">
        <v>42</v>
      </c>
      <c r="I32" s="119" t="s">
        <v>41</v>
      </c>
      <c r="J32" s="118" t="s">
        <v>43</v>
      </c>
      <c r="L32" s="37"/>
    </row>
    <row r="33" spans="2:12" s="1" customFormat="1" ht="14.4" customHeight="1">
      <c r="B33" s="37"/>
      <c r="D33" s="120" t="s">
        <v>44</v>
      </c>
      <c r="E33" s="108" t="s">
        <v>45</v>
      </c>
      <c r="F33" s="121">
        <f>ROUND((SUM(BE126:BE254)),  2)</f>
        <v>0</v>
      </c>
      <c r="I33" s="122">
        <v>0.21</v>
      </c>
      <c r="J33" s="121">
        <f>ROUND(((SUM(BE126:BE254))*I33),  2)</f>
        <v>0</v>
      </c>
      <c r="L33" s="37"/>
    </row>
    <row r="34" spans="2:12" s="1" customFormat="1" ht="14.4" customHeight="1">
      <c r="B34" s="37"/>
      <c r="E34" s="108" t="s">
        <v>46</v>
      </c>
      <c r="F34" s="121">
        <f>ROUND((SUM(BF126:BF254)),  2)</f>
        <v>0</v>
      </c>
      <c r="I34" s="122">
        <v>0.15</v>
      </c>
      <c r="J34" s="121">
        <f>ROUND(((SUM(BF126:BF254))*I34),  2)</f>
        <v>0</v>
      </c>
      <c r="L34" s="37"/>
    </row>
    <row r="35" spans="2:12" s="1" customFormat="1" ht="14.4" hidden="1" customHeight="1">
      <c r="B35" s="37"/>
      <c r="E35" s="108" t="s">
        <v>47</v>
      </c>
      <c r="F35" s="121">
        <f>ROUND((SUM(BG126:BG254)),  2)</f>
        <v>0</v>
      </c>
      <c r="I35" s="122">
        <v>0.21</v>
      </c>
      <c r="J35" s="121">
        <f>0</f>
        <v>0</v>
      </c>
      <c r="L35" s="37"/>
    </row>
    <row r="36" spans="2:12" s="1" customFormat="1" ht="14.4" hidden="1" customHeight="1">
      <c r="B36" s="37"/>
      <c r="E36" s="108" t="s">
        <v>48</v>
      </c>
      <c r="F36" s="121">
        <f>ROUND((SUM(BH126:BH254)),  2)</f>
        <v>0</v>
      </c>
      <c r="I36" s="122">
        <v>0.15</v>
      </c>
      <c r="J36" s="121">
        <f>0</f>
        <v>0</v>
      </c>
      <c r="L36" s="37"/>
    </row>
    <row r="37" spans="2:12" s="1" customFormat="1" ht="14.4" hidden="1" customHeight="1">
      <c r="B37" s="37"/>
      <c r="E37" s="108" t="s">
        <v>49</v>
      </c>
      <c r="F37" s="121">
        <f>ROUND((SUM(BI126:BI254)),  2)</f>
        <v>0</v>
      </c>
      <c r="I37" s="122">
        <v>0</v>
      </c>
      <c r="J37" s="121">
        <f>0</f>
        <v>0</v>
      </c>
      <c r="L37" s="37"/>
    </row>
    <row r="38" spans="2:12" s="1" customFormat="1" ht="7" customHeight="1">
      <c r="B38" s="37"/>
      <c r="I38" s="109"/>
      <c r="L38" s="37"/>
    </row>
    <row r="39" spans="2:12" s="1" customFormat="1" ht="25.4" customHeight="1">
      <c r="B39" s="37"/>
      <c r="C39" s="123"/>
      <c r="D39" s="124" t="s">
        <v>50</v>
      </c>
      <c r="E39" s="125"/>
      <c r="F39" s="125"/>
      <c r="G39" s="126" t="s">
        <v>51</v>
      </c>
      <c r="H39" s="127" t="s">
        <v>52</v>
      </c>
      <c r="I39" s="128"/>
      <c r="J39" s="129">
        <f>SUM(J30:J37)</f>
        <v>0</v>
      </c>
      <c r="K39" s="130"/>
      <c r="L39" s="37"/>
    </row>
    <row r="40" spans="2:12" s="1" customFormat="1" ht="14.4" customHeight="1">
      <c r="B40" s="37"/>
      <c r="I40" s="109"/>
      <c r="L40" s="37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7"/>
      <c r="D50" s="131" t="s">
        <v>53</v>
      </c>
      <c r="E50" s="132"/>
      <c r="F50" s="132"/>
      <c r="G50" s="131" t="s">
        <v>54</v>
      </c>
      <c r="H50" s="132"/>
      <c r="I50" s="133"/>
      <c r="J50" s="132"/>
      <c r="K50" s="132"/>
      <c r="L50" s="37"/>
    </row>
    <row r="51" spans="2:12" ht="10">
      <c r="B51" s="19"/>
      <c r="L51" s="19"/>
    </row>
    <row r="52" spans="2:12" ht="10">
      <c r="B52" s="19"/>
      <c r="L52" s="19"/>
    </row>
    <row r="53" spans="2:12" ht="10">
      <c r="B53" s="19"/>
      <c r="L53" s="19"/>
    </row>
    <row r="54" spans="2:12" ht="10">
      <c r="B54" s="19"/>
      <c r="L54" s="19"/>
    </row>
    <row r="55" spans="2:12" ht="10">
      <c r="B55" s="19"/>
      <c r="L55" s="19"/>
    </row>
    <row r="56" spans="2:12" ht="10">
      <c r="B56" s="19"/>
      <c r="L56" s="19"/>
    </row>
    <row r="57" spans="2:12" ht="10">
      <c r="B57" s="19"/>
      <c r="L57" s="19"/>
    </row>
    <row r="58" spans="2:12" ht="10">
      <c r="B58" s="19"/>
      <c r="L58" s="19"/>
    </row>
    <row r="59" spans="2:12" ht="10">
      <c r="B59" s="19"/>
      <c r="L59" s="19"/>
    </row>
    <row r="60" spans="2:12" ht="10">
      <c r="B60" s="19"/>
      <c r="L60" s="19"/>
    </row>
    <row r="61" spans="2:12" s="1" customFormat="1" ht="12.5">
      <c r="B61" s="37"/>
      <c r="D61" s="134" t="s">
        <v>55</v>
      </c>
      <c r="E61" s="135"/>
      <c r="F61" s="136" t="s">
        <v>56</v>
      </c>
      <c r="G61" s="134" t="s">
        <v>55</v>
      </c>
      <c r="H61" s="135"/>
      <c r="I61" s="137"/>
      <c r="J61" s="138" t="s">
        <v>56</v>
      </c>
      <c r="K61" s="135"/>
      <c r="L61" s="37"/>
    </row>
    <row r="62" spans="2:12" ht="10">
      <c r="B62" s="19"/>
      <c r="L62" s="19"/>
    </row>
    <row r="63" spans="2:12" ht="10">
      <c r="B63" s="19"/>
      <c r="L63" s="19"/>
    </row>
    <row r="64" spans="2:12" ht="10">
      <c r="B64" s="19"/>
      <c r="L64" s="19"/>
    </row>
    <row r="65" spans="2:12" s="1" customFormat="1" ht="13">
      <c r="B65" s="37"/>
      <c r="D65" s="131" t="s">
        <v>57</v>
      </c>
      <c r="E65" s="132"/>
      <c r="F65" s="132"/>
      <c r="G65" s="131" t="s">
        <v>58</v>
      </c>
      <c r="H65" s="132"/>
      <c r="I65" s="133"/>
      <c r="J65" s="132"/>
      <c r="K65" s="132"/>
      <c r="L65" s="37"/>
    </row>
    <row r="66" spans="2:12" ht="10">
      <c r="B66" s="19"/>
      <c r="L66" s="19"/>
    </row>
    <row r="67" spans="2:12" ht="10">
      <c r="B67" s="19"/>
      <c r="L67" s="19"/>
    </row>
    <row r="68" spans="2:12" ht="10">
      <c r="B68" s="19"/>
      <c r="L68" s="19"/>
    </row>
    <row r="69" spans="2:12" ht="10">
      <c r="B69" s="19"/>
      <c r="L69" s="19"/>
    </row>
    <row r="70" spans="2:12" ht="10">
      <c r="B70" s="19"/>
      <c r="L70" s="19"/>
    </row>
    <row r="71" spans="2:12" ht="10">
      <c r="B71" s="19"/>
      <c r="L71" s="19"/>
    </row>
    <row r="72" spans="2:12" ht="10">
      <c r="B72" s="19"/>
      <c r="L72" s="19"/>
    </row>
    <row r="73" spans="2:12" ht="10">
      <c r="B73" s="19"/>
      <c r="L73" s="19"/>
    </row>
    <row r="74" spans="2:12" ht="10">
      <c r="B74" s="19"/>
      <c r="L74" s="19"/>
    </row>
    <row r="75" spans="2:12" ht="10">
      <c r="B75" s="19"/>
      <c r="L75" s="19"/>
    </row>
    <row r="76" spans="2:12" s="1" customFormat="1" ht="12.5">
      <c r="B76" s="37"/>
      <c r="D76" s="134" t="s">
        <v>55</v>
      </c>
      <c r="E76" s="135"/>
      <c r="F76" s="136" t="s">
        <v>56</v>
      </c>
      <c r="G76" s="134" t="s">
        <v>55</v>
      </c>
      <c r="H76" s="135"/>
      <c r="I76" s="137"/>
      <c r="J76" s="138" t="s">
        <v>56</v>
      </c>
      <c r="K76" s="135"/>
      <c r="L76" s="37"/>
    </row>
    <row r="77" spans="2:12" s="1" customFormat="1" ht="14.4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7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5" customHeight="1">
      <c r="B82" s="33"/>
      <c r="C82" s="22" t="s">
        <v>97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7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301" t="str">
        <f>E7</f>
        <v>Opěrná zeď, oplocení a zpevněné plochy u čp. 145, Kramolna</v>
      </c>
      <c r="F85" s="302"/>
      <c r="G85" s="302"/>
      <c r="H85" s="302"/>
      <c r="I85" s="109"/>
      <c r="J85" s="34"/>
      <c r="K85" s="34"/>
      <c r="L85" s="37"/>
    </row>
    <row r="86" spans="2:47" s="1" customFormat="1" ht="12" customHeight="1">
      <c r="B86" s="33"/>
      <c r="C86" s="28" t="s">
        <v>95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73" t="str">
        <f>E9</f>
        <v>02 - Zpevněné plochy</v>
      </c>
      <c r="F87" s="303"/>
      <c r="G87" s="303"/>
      <c r="H87" s="303"/>
      <c r="I87" s="109"/>
      <c r="J87" s="34"/>
      <c r="K87" s="34"/>
      <c r="L87" s="37"/>
    </row>
    <row r="88" spans="2:47" s="1" customFormat="1" ht="7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>Kramolna čp. 145</v>
      </c>
      <c r="G89" s="34"/>
      <c r="H89" s="34"/>
      <c r="I89" s="111" t="s">
        <v>22</v>
      </c>
      <c r="J89" s="60" t="str">
        <f>IF(J12="","",J12)</f>
        <v>30. 9. 2019</v>
      </c>
      <c r="K89" s="34"/>
      <c r="L89" s="37"/>
    </row>
    <row r="90" spans="2:47" s="1" customFormat="1" ht="7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15.15" customHeight="1">
      <c r="B91" s="33"/>
      <c r="C91" s="28" t="s">
        <v>24</v>
      </c>
      <c r="D91" s="34"/>
      <c r="E91" s="34"/>
      <c r="F91" s="26" t="str">
        <f>E15</f>
        <v>OBEC KRAMOLNA</v>
      </c>
      <c r="G91" s="34"/>
      <c r="H91" s="34"/>
      <c r="I91" s="111" t="s">
        <v>31</v>
      </c>
      <c r="J91" s="31" t="str">
        <f>E21</f>
        <v>Ing. Tomáš Matěj</v>
      </c>
      <c r="K91" s="34"/>
      <c r="L91" s="37"/>
    </row>
    <row r="92" spans="2:47" s="1" customFormat="1" ht="15.15" customHeight="1">
      <c r="B92" s="33"/>
      <c r="C92" s="28" t="s">
        <v>29</v>
      </c>
      <c r="D92" s="34"/>
      <c r="E92" s="34"/>
      <c r="F92" s="26" t="str">
        <f>IF(E18="","",E18)</f>
        <v>Vyplň údaj</v>
      </c>
      <c r="G92" s="34"/>
      <c r="H92" s="34"/>
      <c r="I92" s="111" t="s">
        <v>35</v>
      </c>
      <c r="J92" s="31" t="str">
        <f>E24</f>
        <v>Tomáš Valenta</v>
      </c>
      <c r="K92" s="34"/>
      <c r="L92" s="37"/>
    </row>
    <row r="93" spans="2:47" s="1" customFormat="1" ht="10.2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98</v>
      </c>
      <c r="D94" s="146"/>
      <c r="E94" s="146"/>
      <c r="F94" s="146"/>
      <c r="G94" s="146"/>
      <c r="H94" s="146"/>
      <c r="I94" s="147"/>
      <c r="J94" s="148" t="s">
        <v>99</v>
      </c>
      <c r="K94" s="146"/>
      <c r="L94" s="37"/>
    </row>
    <row r="95" spans="2:47" s="1" customFormat="1" ht="10.2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75" customHeight="1">
      <c r="B96" s="33"/>
      <c r="C96" s="149" t="s">
        <v>100</v>
      </c>
      <c r="D96" s="34"/>
      <c r="E96" s="34"/>
      <c r="F96" s="34"/>
      <c r="G96" s="34"/>
      <c r="H96" s="34"/>
      <c r="I96" s="109"/>
      <c r="J96" s="78">
        <f>J126</f>
        <v>0</v>
      </c>
      <c r="K96" s="34"/>
      <c r="L96" s="37"/>
      <c r="AU96" s="16" t="s">
        <v>101</v>
      </c>
    </row>
    <row r="97" spans="2:12" s="8" customFormat="1" ht="25" customHeight="1">
      <c r="B97" s="150"/>
      <c r="C97" s="151"/>
      <c r="D97" s="152" t="s">
        <v>102</v>
      </c>
      <c r="E97" s="153"/>
      <c r="F97" s="153"/>
      <c r="G97" s="153"/>
      <c r="H97" s="153"/>
      <c r="I97" s="154"/>
      <c r="J97" s="155">
        <f>J127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103</v>
      </c>
      <c r="E98" s="160"/>
      <c r="F98" s="160"/>
      <c r="G98" s="160"/>
      <c r="H98" s="160"/>
      <c r="I98" s="161"/>
      <c r="J98" s="162">
        <f>J128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604</v>
      </c>
      <c r="E99" s="160"/>
      <c r="F99" s="160"/>
      <c r="G99" s="160"/>
      <c r="H99" s="160"/>
      <c r="I99" s="161"/>
      <c r="J99" s="162">
        <f>J191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605</v>
      </c>
      <c r="E100" s="160"/>
      <c r="F100" s="160"/>
      <c r="G100" s="160"/>
      <c r="H100" s="160"/>
      <c r="I100" s="161"/>
      <c r="J100" s="162">
        <f>J198</f>
        <v>0</v>
      </c>
      <c r="K100" s="158"/>
      <c r="L100" s="163"/>
    </row>
    <row r="101" spans="2:12" s="9" customFormat="1" ht="19.899999999999999" customHeight="1">
      <c r="B101" s="157"/>
      <c r="C101" s="158"/>
      <c r="D101" s="159" t="s">
        <v>606</v>
      </c>
      <c r="E101" s="160"/>
      <c r="F101" s="160"/>
      <c r="G101" s="160"/>
      <c r="H101" s="160"/>
      <c r="I101" s="161"/>
      <c r="J101" s="162">
        <f>J214</f>
        <v>0</v>
      </c>
      <c r="K101" s="158"/>
      <c r="L101" s="163"/>
    </row>
    <row r="102" spans="2:12" s="9" customFormat="1" ht="19.899999999999999" customHeight="1">
      <c r="B102" s="157"/>
      <c r="C102" s="158"/>
      <c r="D102" s="159" t="s">
        <v>106</v>
      </c>
      <c r="E102" s="160"/>
      <c r="F102" s="160"/>
      <c r="G102" s="160"/>
      <c r="H102" s="160"/>
      <c r="I102" s="161"/>
      <c r="J102" s="162">
        <f>J239</f>
        <v>0</v>
      </c>
      <c r="K102" s="158"/>
      <c r="L102" s="163"/>
    </row>
    <row r="103" spans="2:12" s="9" customFormat="1" ht="19.899999999999999" customHeight="1">
      <c r="B103" s="157"/>
      <c r="C103" s="158"/>
      <c r="D103" s="159" t="s">
        <v>107</v>
      </c>
      <c r="E103" s="160"/>
      <c r="F103" s="160"/>
      <c r="G103" s="160"/>
      <c r="H103" s="160"/>
      <c r="I103" s="161"/>
      <c r="J103" s="162">
        <f>J244</f>
        <v>0</v>
      </c>
      <c r="K103" s="158"/>
      <c r="L103" s="163"/>
    </row>
    <row r="104" spans="2:12" s="9" customFormat="1" ht="19.899999999999999" customHeight="1">
      <c r="B104" s="157"/>
      <c r="C104" s="158"/>
      <c r="D104" s="159" t="s">
        <v>108</v>
      </c>
      <c r="E104" s="160"/>
      <c r="F104" s="160"/>
      <c r="G104" s="160"/>
      <c r="H104" s="160"/>
      <c r="I104" s="161"/>
      <c r="J104" s="162">
        <f>J250</f>
        <v>0</v>
      </c>
      <c r="K104" s="158"/>
      <c r="L104" s="163"/>
    </row>
    <row r="105" spans="2:12" s="8" customFormat="1" ht="25" customHeight="1">
      <c r="B105" s="150"/>
      <c r="C105" s="151"/>
      <c r="D105" s="152" t="s">
        <v>112</v>
      </c>
      <c r="E105" s="153"/>
      <c r="F105" s="153"/>
      <c r="G105" s="153"/>
      <c r="H105" s="153"/>
      <c r="I105" s="154"/>
      <c r="J105" s="155">
        <f>J252</f>
        <v>0</v>
      </c>
      <c r="K105" s="151"/>
      <c r="L105" s="156"/>
    </row>
    <row r="106" spans="2:12" s="9" customFormat="1" ht="19.899999999999999" customHeight="1">
      <c r="B106" s="157"/>
      <c r="C106" s="158"/>
      <c r="D106" s="159" t="s">
        <v>113</v>
      </c>
      <c r="E106" s="160"/>
      <c r="F106" s="160"/>
      <c r="G106" s="160"/>
      <c r="H106" s="160"/>
      <c r="I106" s="161"/>
      <c r="J106" s="162">
        <f>J253</f>
        <v>0</v>
      </c>
      <c r="K106" s="158"/>
      <c r="L106" s="163"/>
    </row>
    <row r="107" spans="2:12" s="1" customFormat="1" ht="21.75" customHeight="1">
      <c r="B107" s="33"/>
      <c r="C107" s="34"/>
      <c r="D107" s="34"/>
      <c r="E107" s="34"/>
      <c r="F107" s="34"/>
      <c r="G107" s="34"/>
      <c r="H107" s="34"/>
      <c r="I107" s="109"/>
      <c r="J107" s="34"/>
      <c r="K107" s="34"/>
      <c r="L107" s="37"/>
    </row>
    <row r="108" spans="2:12" s="1" customFormat="1" ht="7" customHeight="1">
      <c r="B108" s="48"/>
      <c r="C108" s="49"/>
      <c r="D108" s="49"/>
      <c r="E108" s="49"/>
      <c r="F108" s="49"/>
      <c r="G108" s="49"/>
      <c r="H108" s="49"/>
      <c r="I108" s="141"/>
      <c r="J108" s="49"/>
      <c r="K108" s="49"/>
      <c r="L108" s="37"/>
    </row>
    <row r="112" spans="2:12" s="1" customFormat="1" ht="7" customHeight="1">
      <c r="B112" s="50"/>
      <c r="C112" s="51"/>
      <c r="D112" s="51"/>
      <c r="E112" s="51"/>
      <c r="F112" s="51"/>
      <c r="G112" s="51"/>
      <c r="H112" s="51"/>
      <c r="I112" s="144"/>
      <c r="J112" s="51"/>
      <c r="K112" s="51"/>
      <c r="L112" s="37"/>
    </row>
    <row r="113" spans="2:63" s="1" customFormat="1" ht="25" customHeight="1">
      <c r="B113" s="33"/>
      <c r="C113" s="22" t="s">
        <v>114</v>
      </c>
      <c r="D113" s="34"/>
      <c r="E113" s="34"/>
      <c r="F113" s="34"/>
      <c r="G113" s="34"/>
      <c r="H113" s="34"/>
      <c r="I113" s="109"/>
      <c r="J113" s="34"/>
      <c r="K113" s="34"/>
      <c r="L113" s="37"/>
    </row>
    <row r="114" spans="2:63" s="1" customFormat="1" ht="7" customHeight="1">
      <c r="B114" s="33"/>
      <c r="C114" s="34"/>
      <c r="D114" s="34"/>
      <c r="E114" s="34"/>
      <c r="F114" s="34"/>
      <c r="G114" s="34"/>
      <c r="H114" s="34"/>
      <c r="I114" s="109"/>
      <c r="J114" s="34"/>
      <c r="K114" s="34"/>
      <c r="L114" s="37"/>
    </row>
    <row r="115" spans="2:63" s="1" customFormat="1" ht="12" customHeight="1">
      <c r="B115" s="33"/>
      <c r="C115" s="28" t="s">
        <v>16</v>
      </c>
      <c r="D115" s="34"/>
      <c r="E115" s="34"/>
      <c r="F115" s="34"/>
      <c r="G115" s="34"/>
      <c r="H115" s="34"/>
      <c r="I115" s="109"/>
      <c r="J115" s="34"/>
      <c r="K115" s="34"/>
      <c r="L115" s="37"/>
    </row>
    <row r="116" spans="2:63" s="1" customFormat="1" ht="16.5" customHeight="1">
      <c r="B116" s="33"/>
      <c r="C116" s="34"/>
      <c r="D116" s="34"/>
      <c r="E116" s="301" t="str">
        <f>E7</f>
        <v>Opěrná zeď, oplocení a zpevněné plochy u čp. 145, Kramolna</v>
      </c>
      <c r="F116" s="302"/>
      <c r="G116" s="302"/>
      <c r="H116" s="302"/>
      <c r="I116" s="109"/>
      <c r="J116" s="34"/>
      <c r="K116" s="34"/>
      <c r="L116" s="37"/>
    </row>
    <row r="117" spans="2:63" s="1" customFormat="1" ht="12" customHeight="1">
      <c r="B117" s="33"/>
      <c r="C117" s="28" t="s">
        <v>95</v>
      </c>
      <c r="D117" s="34"/>
      <c r="E117" s="34"/>
      <c r="F117" s="34"/>
      <c r="G117" s="34"/>
      <c r="H117" s="34"/>
      <c r="I117" s="109"/>
      <c r="J117" s="34"/>
      <c r="K117" s="34"/>
      <c r="L117" s="37"/>
    </row>
    <row r="118" spans="2:63" s="1" customFormat="1" ht="16.5" customHeight="1">
      <c r="B118" s="33"/>
      <c r="C118" s="34"/>
      <c r="D118" s="34"/>
      <c r="E118" s="273" t="str">
        <f>E9</f>
        <v>02 - Zpevněné plochy</v>
      </c>
      <c r="F118" s="303"/>
      <c r="G118" s="303"/>
      <c r="H118" s="303"/>
      <c r="I118" s="109"/>
      <c r="J118" s="34"/>
      <c r="K118" s="34"/>
      <c r="L118" s="37"/>
    </row>
    <row r="119" spans="2:63" s="1" customFormat="1" ht="7" customHeight="1">
      <c r="B119" s="33"/>
      <c r="C119" s="34"/>
      <c r="D119" s="34"/>
      <c r="E119" s="34"/>
      <c r="F119" s="34"/>
      <c r="G119" s="34"/>
      <c r="H119" s="34"/>
      <c r="I119" s="109"/>
      <c r="J119" s="34"/>
      <c r="K119" s="34"/>
      <c r="L119" s="37"/>
    </row>
    <row r="120" spans="2:63" s="1" customFormat="1" ht="12" customHeight="1">
      <c r="B120" s="33"/>
      <c r="C120" s="28" t="s">
        <v>20</v>
      </c>
      <c r="D120" s="34"/>
      <c r="E120" s="34"/>
      <c r="F120" s="26" t="str">
        <f>F12</f>
        <v>Kramolna čp. 145</v>
      </c>
      <c r="G120" s="34"/>
      <c r="H120" s="34"/>
      <c r="I120" s="111" t="s">
        <v>22</v>
      </c>
      <c r="J120" s="60" t="str">
        <f>IF(J12="","",J12)</f>
        <v>30. 9. 2019</v>
      </c>
      <c r="K120" s="34"/>
      <c r="L120" s="37"/>
    </row>
    <row r="121" spans="2:63" s="1" customFormat="1" ht="7" customHeight="1">
      <c r="B121" s="33"/>
      <c r="C121" s="34"/>
      <c r="D121" s="34"/>
      <c r="E121" s="34"/>
      <c r="F121" s="34"/>
      <c r="G121" s="34"/>
      <c r="H121" s="34"/>
      <c r="I121" s="109"/>
      <c r="J121" s="34"/>
      <c r="K121" s="34"/>
      <c r="L121" s="37"/>
    </row>
    <row r="122" spans="2:63" s="1" customFormat="1" ht="15.15" customHeight="1">
      <c r="B122" s="33"/>
      <c r="C122" s="28" t="s">
        <v>24</v>
      </c>
      <c r="D122" s="34"/>
      <c r="E122" s="34"/>
      <c r="F122" s="26" t="str">
        <f>E15</f>
        <v>OBEC KRAMOLNA</v>
      </c>
      <c r="G122" s="34"/>
      <c r="H122" s="34"/>
      <c r="I122" s="111" t="s">
        <v>31</v>
      </c>
      <c r="J122" s="31" t="str">
        <f>E21</f>
        <v>Ing. Tomáš Matěj</v>
      </c>
      <c r="K122" s="34"/>
      <c r="L122" s="37"/>
    </row>
    <row r="123" spans="2:63" s="1" customFormat="1" ht="15.15" customHeight="1">
      <c r="B123" s="33"/>
      <c r="C123" s="28" t="s">
        <v>29</v>
      </c>
      <c r="D123" s="34"/>
      <c r="E123" s="34"/>
      <c r="F123" s="26" t="str">
        <f>IF(E18="","",E18)</f>
        <v>Vyplň údaj</v>
      </c>
      <c r="G123" s="34"/>
      <c r="H123" s="34"/>
      <c r="I123" s="111" t="s">
        <v>35</v>
      </c>
      <c r="J123" s="31" t="str">
        <f>E24</f>
        <v>Tomáš Valenta</v>
      </c>
      <c r="K123" s="34"/>
      <c r="L123" s="37"/>
    </row>
    <row r="124" spans="2:63" s="1" customFormat="1" ht="10.25" customHeight="1">
      <c r="B124" s="33"/>
      <c r="C124" s="34"/>
      <c r="D124" s="34"/>
      <c r="E124" s="34"/>
      <c r="F124" s="34"/>
      <c r="G124" s="34"/>
      <c r="H124" s="34"/>
      <c r="I124" s="109"/>
      <c r="J124" s="34"/>
      <c r="K124" s="34"/>
      <c r="L124" s="37"/>
    </row>
    <row r="125" spans="2:63" s="10" customFormat="1" ht="29.25" customHeight="1">
      <c r="B125" s="164"/>
      <c r="C125" s="165" t="s">
        <v>115</v>
      </c>
      <c r="D125" s="166" t="s">
        <v>65</v>
      </c>
      <c r="E125" s="166" t="s">
        <v>61</v>
      </c>
      <c r="F125" s="166" t="s">
        <v>62</v>
      </c>
      <c r="G125" s="166" t="s">
        <v>116</v>
      </c>
      <c r="H125" s="166" t="s">
        <v>117</v>
      </c>
      <c r="I125" s="167" t="s">
        <v>118</v>
      </c>
      <c r="J125" s="168" t="s">
        <v>99</v>
      </c>
      <c r="K125" s="169" t="s">
        <v>119</v>
      </c>
      <c r="L125" s="170"/>
      <c r="M125" s="69" t="s">
        <v>1</v>
      </c>
      <c r="N125" s="70" t="s">
        <v>44</v>
      </c>
      <c r="O125" s="70" t="s">
        <v>120</v>
      </c>
      <c r="P125" s="70" t="s">
        <v>121</v>
      </c>
      <c r="Q125" s="70" t="s">
        <v>122</v>
      </c>
      <c r="R125" s="70" t="s">
        <v>123</v>
      </c>
      <c r="S125" s="70" t="s">
        <v>124</v>
      </c>
      <c r="T125" s="71" t="s">
        <v>125</v>
      </c>
    </row>
    <row r="126" spans="2:63" s="1" customFormat="1" ht="22.75" customHeight="1">
      <c r="B126" s="33"/>
      <c r="C126" s="76" t="s">
        <v>126</v>
      </c>
      <c r="D126" s="34"/>
      <c r="E126" s="34"/>
      <c r="F126" s="34"/>
      <c r="G126" s="34"/>
      <c r="H126" s="34"/>
      <c r="I126" s="109"/>
      <c r="J126" s="171">
        <f>BK126</f>
        <v>0</v>
      </c>
      <c r="K126" s="34"/>
      <c r="L126" s="37"/>
      <c r="M126" s="72"/>
      <c r="N126" s="73"/>
      <c r="O126" s="73"/>
      <c r="P126" s="172">
        <f>P127+P252</f>
        <v>0</v>
      </c>
      <c r="Q126" s="73"/>
      <c r="R126" s="172">
        <f>R127+R252</f>
        <v>47.424999800000002</v>
      </c>
      <c r="S126" s="73"/>
      <c r="T126" s="173">
        <f>T127+T252</f>
        <v>9.8828999999999994</v>
      </c>
      <c r="AT126" s="16" t="s">
        <v>79</v>
      </c>
      <c r="AU126" s="16" t="s">
        <v>101</v>
      </c>
      <c r="BK126" s="174">
        <f>BK127+BK252</f>
        <v>0</v>
      </c>
    </row>
    <row r="127" spans="2:63" s="11" customFormat="1" ht="25.9" customHeight="1">
      <c r="B127" s="175"/>
      <c r="C127" s="176"/>
      <c r="D127" s="177" t="s">
        <v>79</v>
      </c>
      <c r="E127" s="178" t="s">
        <v>127</v>
      </c>
      <c r="F127" s="178" t="s">
        <v>128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P128+P191+P198+P214+P239+P244+P250</f>
        <v>0</v>
      </c>
      <c r="Q127" s="183"/>
      <c r="R127" s="184">
        <f>R128+R191+R198+R214+R239+R244+R250</f>
        <v>47.424999800000002</v>
      </c>
      <c r="S127" s="183"/>
      <c r="T127" s="185">
        <f>T128+T191+T198+T214+T239+T244+T250</f>
        <v>9.8828999999999994</v>
      </c>
      <c r="AR127" s="186" t="s">
        <v>88</v>
      </c>
      <c r="AT127" s="187" t="s">
        <v>79</v>
      </c>
      <c r="AU127" s="187" t="s">
        <v>80</v>
      </c>
      <c r="AY127" s="186" t="s">
        <v>129</v>
      </c>
      <c r="BK127" s="188">
        <f>BK128+BK191+BK198+BK214+BK239+BK244+BK250</f>
        <v>0</v>
      </c>
    </row>
    <row r="128" spans="2:63" s="11" customFormat="1" ht="22.75" customHeight="1">
      <c r="B128" s="175"/>
      <c r="C128" s="176"/>
      <c r="D128" s="177" t="s">
        <v>79</v>
      </c>
      <c r="E128" s="189" t="s">
        <v>88</v>
      </c>
      <c r="F128" s="189" t="s">
        <v>130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SUM(P129:P190)</f>
        <v>0</v>
      </c>
      <c r="Q128" s="183"/>
      <c r="R128" s="184">
        <f>SUM(R129:R190)</f>
        <v>24.768000000000001</v>
      </c>
      <c r="S128" s="183"/>
      <c r="T128" s="185">
        <f>SUM(T129:T190)</f>
        <v>8.8844999999999992</v>
      </c>
      <c r="AR128" s="186" t="s">
        <v>88</v>
      </c>
      <c r="AT128" s="187" t="s">
        <v>79</v>
      </c>
      <c r="AU128" s="187" t="s">
        <v>88</v>
      </c>
      <c r="AY128" s="186" t="s">
        <v>129</v>
      </c>
      <c r="BK128" s="188">
        <f>SUM(BK129:BK190)</f>
        <v>0</v>
      </c>
    </row>
    <row r="129" spans="2:65" s="1" customFormat="1" ht="60" customHeight="1">
      <c r="B129" s="33"/>
      <c r="C129" s="191" t="s">
        <v>88</v>
      </c>
      <c r="D129" s="191" t="s">
        <v>131</v>
      </c>
      <c r="E129" s="192" t="s">
        <v>607</v>
      </c>
      <c r="F129" s="193" t="s">
        <v>608</v>
      </c>
      <c r="G129" s="194" t="s">
        <v>281</v>
      </c>
      <c r="H129" s="195">
        <v>25.5</v>
      </c>
      <c r="I129" s="196"/>
      <c r="J129" s="197">
        <f>ROUND(I129*H129,2)</f>
        <v>0</v>
      </c>
      <c r="K129" s="193" t="s">
        <v>135</v>
      </c>
      <c r="L129" s="37"/>
      <c r="M129" s="198" t="s">
        <v>1</v>
      </c>
      <c r="N129" s="199" t="s">
        <v>45</v>
      </c>
      <c r="O129" s="65"/>
      <c r="P129" s="200">
        <f>O129*H129</f>
        <v>0</v>
      </c>
      <c r="Q129" s="200">
        <v>0</v>
      </c>
      <c r="R129" s="200">
        <f>Q129*H129</f>
        <v>0</v>
      </c>
      <c r="S129" s="200">
        <v>0.29499999999999998</v>
      </c>
      <c r="T129" s="201">
        <f>S129*H129</f>
        <v>7.5225</v>
      </c>
      <c r="AR129" s="202" t="s">
        <v>136</v>
      </c>
      <c r="AT129" s="202" t="s">
        <v>131</v>
      </c>
      <c r="AU129" s="202" t="s">
        <v>90</v>
      </c>
      <c r="AY129" s="16" t="s">
        <v>129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88</v>
      </c>
      <c r="BK129" s="203">
        <f>ROUND(I129*H129,2)</f>
        <v>0</v>
      </c>
      <c r="BL129" s="16" t="s">
        <v>136</v>
      </c>
      <c r="BM129" s="202" t="s">
        <v>609</v>
      </c>
    </row>
    <row r="130" spans="2:65" s="1" customFormat="1" ht="36" customHeight="1">
      <c r="B130" s="33"/>
      <c r="C130" s="191" t="s">
        <v>90</v>
      </c>
      <c r="D130" s="191" t="s">
        <v>131</v>
      </c>
      <c r="E130" s="192" t="s">
        <v>610</v>
      </c>
      <c r="F130" s="193" t="s">
        <v>611</v>
      </c>
      <c r="G130" s="194" t="s">
        <v>134</v>
      </c>
      <c r="H130" s="195">
        <v>34.049999999999997</v>
      </c>
      <c r="I130" s="196"/>
      <c r="J130" s="197">
        <f>ROUND(I130*H130,2)</f>
        <v>0</v>
      </c>
      <c r="K130" s="193" t="s">
        <v>135</v>
      </c>
      <c r="L130" s="37"/>
      <c r="M130" s="198" t="s">
        <v>1</v>
      </c>
      <c r="N130" s="199" t="s">
        <v>45</v>
      </c>
      <c r="O130" s="65"/>
      <c r="P130" s="200">
        <f>O130*H130</f>
        <v>0</v>
      </c>
      <c r="Q130" s="200">
        <v>0</v>
      </c>
      <c r="R130" s="200">
        <f>Q130*H130</f>
        <v>0</v>
      </c>
      <c r="S130" s="200">
        <v>0.04</v>
      </c>
      <c r="T130" s="201">
        <f>S130*H130</f>
        <v>1.3619999999999999</v>
      </c>
      <c r="AR130" s="202" t="s">
        <v>136</v>
      </c>
      <c r="AT130" s="202" t="s">
        <v>131</v>
      </c>
      <c r="AU130" s="202" t="s">
        <v>90</v>
      </c>
      <c r="AY130" s="16" t="s">
        <v>129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88</v>
      </c>
      <c r="BK130" s="203">
        <f>ROUND(I130*H130,2)</f>
        <v>0</v>
      </c>
      <c r="BL130" s="16" t="s">
        <v>136</v>
      </c>
      <c r="BM130" s="202" t="s">
        <v>612</v>
      </c>
    </row>
    <row r="131" spans="2:65" s="12" customFormat="1" ht="10">
      <c r="B131" s="204"/>
      <c r="C131" s="205"/>
      <c r="D131" s="206" t="s">
        <v>138</v>
      </c>
      <c r="E131" s="207" t="s">
        <v>1</v>
      </c>
      <c r="F131" s="208" t="s">
        <v>613</v>
      </c>
      <c r="G131" s="205"/>
      <c r="H131" s="209">
        <v>22.8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138</v>
      </c>
      <c r="AU131" s="215" t="s">
        <v>90</v>
      </c>
      <c r="AV131" s="12" t="s">
        <v>90</v>
      </c>
      <c r="AW131" s="12" t="s">
        <v>34</v>
      </c>
      <c r="AX131" s="12" t="s">
        <v>80</v>
      </c>
      <c r="AY131" s="215" t="s">
        <v>129</v>
      </c>
    </row>
    <row r="132" spans="2:65" s="12" customFormat="1" ht="10">
      <c r="B132" s="204"/>
      <c r="C132" s="205"/>
      <c r="D132" s="206" t="s">
        <v>138</v>
      </c>
      <c r="E132" s="207" t="s">
        <v>1</v>
      </c>
      <c r="F132" s="208" t="s">
        <v>614</v>
      </c>
      <c r="G132" s="205"/>
      <c r="H132" s="209">
        <v>11.25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138</v>
      </c>
      <c r="AU132" s="215" t="s">
        <v>90</v>
      </c>
      <c r="AV132" s="12" t="s">
        <v>90</v>
      </c>
      <c r="AW132" s="12" t="s">
        <v>34</v>
      </c>
      <c r="AX132" s="12" t="s">
        <v>80</v>
      </c>
      <c r="AY132" s="215" t="s">
        <v>129</v>
      </c>
    </row>
    <row r="133" spans="2:65" s="14" customFormat="1" ht="10">
      <c r="B133" s="226"/>
      <c r="C133" s="227"/>
      <c r="D133" s="206" t="s">
        <v>138</v>
      </c>
      <c r="E133" s="228" t="s">
        <v>1</v>
      </c>
      <c r="F133" s="229" t="s">
        <v>145</v>
      </c>
      <c r="G133" s="227"/>
      <c r="H133" s="230">
        <v>34.049999999999997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138</v>
      </c>
      <c r="AU133" s="236" t="s">
        <v>90</v>
      </c>
      <c r="AV133" s="14" t="s">
        <v>136</v>
      </c>
      <c r="AW133" s="14" t="s">
        <v>34</v>
      </c>
      <c r="AX133" s="14" t="s">
        <v>88</v>
      </c>
      <c r="AY133" s="236" t="s">
        <v>129</v>
      </c>
    </row>
    <row r="134" spans="2:65" s="1" customFormat="1" ht="36" customHeight="1">
      <c r="B134" s="33"/>
      <c r="C134" s="191" t="s">
        <v>152</v>
      </c>
      <c r="D134" s="191" t="s">
        <v>131</v>
      </c>
      <c r="E134" s="192" t="s">
        <v>615</v>
      </c>
      <c r="F134" s="193" t="s">
        <v>616</v>
      </c>
      <c r="G134" s="194" t="s">
        <v>158</v>
      </c>
      <c r="H134" s="195">
        <v>45.563000000000002</v>
      </c>
      <c r="I134" s="196"/>
      <c r="J134" s="197">
        <f>ROUND(I134*H134,2)</f>
        <v>0</v>
      </c>
      <c r="K134" s="193" t="s">
        <v>135</v>
      </c>
      <c r="L134" s="37"/>
      <c r="M134" s="198" t="s">
        <v>1</v>
      </c>
      <c r="N134" s="199" t="s">
        <v>45</v>
      </c>
      <c r="O134" s="65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02" t="s">
        <v>136</v>
      </c>
      <c r="AT134" s="202" t="s">
        <v>131</v>
      </c>
      <c r="AU134" s="202" t="s">
        <v>90</v>
      </c>
      <c r="AY134" s="16" t="s">
        <v>129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88</v>
      </c>
      <c r="BK134" s="203">
        <f>ROUND(I134*H134,2)</f>
        <v>0</v>
      </c>
      <c r="BL134" s="16" t="s">
        <v>136</v>
      </c>
      <c r="BM134" s="202" t="s">
        <v>617</v>
      </c>
    </row>
    <row r="135" spans="2:65" s="12" customFormat="1" ht="10">
      <c r="B135" s="204"/>
      <c r="C135" s="205"/>
      <c r="D135" s="206" t="s">
        <v>138</v>
      </c>
      <c r="E135" s="207" t="s">
        <v>1</v>
      </c>
      <c r="F135" s="208" t="s">
        <v>618</v>
      </c>
      <c r="G135" s="205"/>
      <c r="H135" s="209">
        <v>79.650000000000006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138</v>
      </c>
      <c r="AU135" s="215" t="s">
        <v>90</v>
      </c>
      <c r="AV135" s="12" t="s">
        <v>90</v>
      </c>
      <c r="AW135" s="12" t="s">
        <v>34</v>
      </c>
      <c r="AX135" s="12" t="s">
        <v>80</v>
      </c>
      <c r="AY135" s="215" t="s">
        <v>129</v>
      </c>
    </row>
    <row r="136" spans="2:65" s="12" customFormat="1" ht="10">
      <c r="B136" s="204"/>
      <c r="C136" s="205"/>
      <c r="D136" s="206" t="s">
        <v>138</v>
      </c>
      <c r="E136" s="207" t="s">
        <v>1</v>
      </c>
      <c r="F136" s="208" t="s">
        <v>619</v>
      </c>
      <c r="G136" s="205"/>
      <c r="H136" s="209">
        <v>11.475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138</v>
      </c>
      <c r="AU136" s="215" t="s">
        <v>90</v>
      </c>
      <c r="AV136" s="12" t="s">
        <v>90</v>
      </c>
      <c r="AW136" s="12" t="s">
        <v>34</v>
      </c>
      <c r="AX136" s="12" t="s">
        <v>80</v>
      </c>
      <c r="AY136" s="215" t="s">
        <v>129</v>
      </c>
    </row>
    <row r="137" spans="2:65" s="14" customFormat="1" ht="10">
      <c r="B137" s="226"/>
      <c r="C137" s="227"/>
      <c r="D137" s="206" t="s">
        <v>138</v>
      </c>
      <c r="E137" s="228" t="s">
        <v>1</v>
      </c>
      <c r="F137" s="229" t="s">
        <v>178</v>
      </c>
      <c r="G137" s="227"/>
      <c r="H137" s="230">
        <v>91.125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138</v>
      </c>
      <c r="AU137" s="236" t="s">
        <v>90</v>
      </c>
      <c r="AV137" s="14" t="s">
        <v>136</v>
      </c>
      <c r="AW137" s="14" t="s">
        <v>34</v>
      </c>
      <c r="AX137" s="14" t="s">
        <v>88</v>
      </c>
      <c r="AY137" s="236" t="s">
        <v>129</v>
      </c>
    </row>
    <row r="138" spans="2:65" s="12" customFormat="1" ht="10">
      <c r="B138" s="204"/>
      <c r="C138" s="205"/>
      <c r="D138" s="206" t="s">
        <v>138</v>
      </c>
      <c r="E138" s="205"/>
      <c r="F138" s="208" t="s">
        <v>620</v>
      </c>
      <c r="G138" s="205"/>
      <c r="H138" s="209">
        <v>45.563000000000002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138</v>
      </c>
      <c r="AU138" s="215" t="s">
        <v>90</v>
      </c>
      <c r="AV138" s="12" t="s">
        <v>90</v>
      </c>
      <c r="AW138" s="12" t="s">
        <v>4</v>
      </c>
      <c r="AX138" s="12" t="s">
        <v>88</v>
      </c>
      <c r="AY138" s="215" t="s">
        <v>129</v>
      </c>
    </row>
    <row r="139" spans="2:65" s="1" customFormat="1" ht="48" customHeight="1">
      <c r="B139" s="33"/>
      <c r="C139" s="191" t="s">
        <v>136</v>
      </c>
      <c r="D139" s="191" t="s">
        <v>131</v>
      </c>
      <c r="E139" s="192" t="s">
        <v>181</v>
      </c>
      <c r="F139" s="193" t="s">
        <v>182</v>
      </c>
      <c r="G139" s="194" t="s">
        <v>158</v>
      </c>
      <c r="H139" s="195">
        <v>22.780999999999999</v>
      </c>
      <c r="I139" s="196"/>
      <c r="J139" s="197">
        <f>ROUND(I139*H139,2)</f>
        <v>0</v>
      </c>
      <c r="K139" s="193" t="s">
        <v>135</v>
      </c>
      <c r="L139" s="37"/>
      <c r="M139" s="198" t="s">
        <v>1</v>
      </c>
      <c r="N139" s="199" t="s">
        <v>45</v>
      </c>
      <c r="O139" s="65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02" t="s">
        <v>136</v>
      </c>
      <c r="AT139" s="202" t="s">
        <v>131</v>
      </c>
      <c r="AU139" s="202" t="s">
        <v>90</v>
      </c>
      <c r="AY139" s="16" t="s">
        <v>129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88</v>
      </c>
      <c r="BK139" s="203">
        <f>ROUND(I139*H139,2)</f>
        <v>0</v>
      </c>
      <c r="BL139" s="16" t="s">
        <v>136</v>
      </c>
      <c r="BM139" s="202" t="s">
        <v>621</v>
      </c>
    </row>
    <row r="140" spans="2:65" s="12" customFormat="1" ht="10">
      <c r="B140" s="204"/>
      <c r="C140" s="205"/>
      <c r="D140" s="206" t="s">
        <v>138</v>
      </c>
      <c r="E140" s="205"/>
      <c r="F140" s="208" t="s">
        <v>622</v>
      </c>
      <c r="G140" s="205"/>
      <c r="H140" s="209">
        <v>22.780999999999999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138</v>
      </c>
      <c r="AU140" s="215" t="s">
        <v>90</v>
      </c>
      <c r="AV140" s="12" t="s">
        <v>90</v>
      </c>
      <c r="AW140" s="12" t="s">
        <v>4</v>
      </c>
      <c r="AX140" s="12" t="s">
        <v>88</v>
      </c>
      <c r="AY140" s="215" t="s">
        <v>129</v>
      </c>
    </row>
    <row r="141" spans="2:65" s="1" customFormat="1" ht="36" customHeight="1">
      <c r="B141" s="33"/>
      <c r="C141" s="191" t="s">
        <v>165</v>
      </c>
      <c r="D141" s="191" t="s">
        <v>131</v>
      </c>
      <c r="E141" s="192" t="s">
        <v>623</v>
      </c>
      <c r="F141" s="193" t="s">
        <v>624</v>
      </c>
      <c r="G141" s="194" t="s">
        <v>158</v>
      </c>
      <c r="H141" s="195">
        <v>45.463000000000001</v>
      </c>
      <c r="I141" s="196"/>
      <c r="J141" s="197">
        <f>ROUND(I141*H141,2)</f>
        <v>0</v>
      </c>
      <c r="K141" s="193" t="s">
        <v>135</v>
      </c>
      <c r="L141" s="37"/>
      <c r="M141" s="198" t="s">
        <v>1</v>
      </c>
      <c r="N141" s="199" t="s">
        <v>45</v>
      </c>
      <c r="O141" s="65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02" t="s">
        <v>136</v>
      </c>
      <c r="AT141" s="202" t="s">
        <v>131</v>
      </c>
      <c r="AU141" s="202" t="s">
        <v>90</v>
      </c>
      <c r="AY141" s="16" t="s">
        <v>129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88</v>
      </c>
      <c r="BK141" s="203">
        <f>ROUND(I141*H141,2)</f>
        <v>0</v>
      </c>
      <c r="BL141" s="16" t="s">
        <v>136</v>
      </c>
      <c r="BM141" s="202" t="s">
        <v>625</v>
      </c>
    </row>
    <row r="142" spans="2:65" s="12" customFormat="1" ht="10">
      <c r="B142" s="204"/>
      <c r="C142" s="205"/>
      <c r="D142" s="206" t="s">
        <v>138</v>
      </c>
      <c r="E142" s="205"/>
      <c r="F142" s="208" t="s">
        <v>626</v>
      </c>
      <c r="G142" s="205"/>
      <c r="H142" s="209">
        <v>45.463000000000001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138</v>
      </c>
      <c r="AU142" s="215" t="s">
        <v>90</v>
      </c>
      <c r="AV142" s="12" t="s">
        <v>90</v>
      </c>
      <c r="AW142" s="12" t="s">
        <v>4</v>
      </c>
      <c r="AX142" s="12" t="s">
        <v>88</v>
      </c>
      <c r="AY142" s="215" t="s">
        <v>129</v>
      </c>
    </row>
    <row r="143" spans="2:65" s="1" customFormat="1" ht="48" customHeight="1">
      <c r="B143" s="33"/>
      <c r="C143" s="191" t="s">
        <v>180</v>
      </c>
      <c r="D143" s="191" t="s">
        <v>131</v>
      </c>
      <c r="E143" s="192" t="s">
        <v>190</v>
      </c>
      <c r="F143" s="193" t="s">
        <v>191</v>
      </c>
      <c r="G143" s="194" t="s">
        <v>158</v>
      </c>
      <c r="H143" s="195">
        <v>22.780999999999999</v>
      </c>
      <c r="I143" s="196"/>
      <c r="J143" s="197">
        <f>ROUND(I143*H143,2)</f>
        <v>0</v>
      </c>
      <c r="K143" s="193" t="s">
        <v>135</v>
      </c>
      <c r="L143" s="37"/>
      <c r="M143" s="198" t="s">
        <v>1</v>
      </c>
      <c r="N143" s="199" t="s">
        <v>45</v>
      </c>
      <c r="O143" s="65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02" t="s">
        <v>136</v>
      </c>
      <c r="AT143" s="202" t="s">
        <v>131</v>
      </c>
      <c r="AU143" s="202" t="s">
        <v>90</v>
      </c>
      <c r="AY143" s="16" t="s">
        <v>129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88</v>
      </c>
      <c r="BK143" s="203">
        <f>ROUND(I143*H143,2)</f>
        <v>0</v>
      </c>
      <c r="BL143" s="16" t="s">
        <v>136</v>
      </c>
      <c r="BM143" s="202" t="s">
        <v>627</v>
      </c>
    </row>
    <row r="144" spans="2:65" s="12" customFormat="1" ht="10">
      <c r="B144" s="204"/>
      <c r="C144" s="205"/>
      <c r="D144" s="206" t="s">
        <v>138</v>
      </c>
      <c r="E144" s="205"/>
      <c r="F144" s="208" t="s">
        <v>628</v>
      </c>
      <c r="G144" s="205"/>
      <c r="H144" s="209">
        <v>22.780999999999999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138</v>
      </c>
      <c r="AU144" s="215" t="s">
        <v>90</v>
      </c>
      <c r="AV144" s="12" t="s">
        <v>90</v>
      </c>
      <c r="AW144" s="12" t="s">
        <v>4</v>
      </c>
      <c r="AX144" s="12" t="s">
        <v>88</v>
      </c>
      <c r="AY144" s="215" t="s">
        <v>129</v>
      </c>
    </row>
    <row r="145" spans="2:65" s="1" customFormat="1" ht="36" customHeight="1">
      <c r="B145" s="33"/>
      <c r="C145" s="191" t="s">
        <v>185</v>
      </c>
      <c r="D145" s="191" t="s">
        <v>131</v>
      </c>
      <c r="E145" s="192" t="s">
        <v>629</v>
      </c>
      <c r="F145" s="193" t="s">
        <v>630</v>
      </c>
      <c r="G145" s="194" t="s">
        <v>158</v>
      </c>
      <c r="H145" s="195">
        <v>6.12</v>
      </c>
      <c r="I145" s="196"/>
      <c r="J145" s="197">
        <f>ROUND(I145*H145,2)</f>
        <v>0</v>
      </c>
      <c r="K145" s="193" t="s">
        <v>135</v>
      </c>
      <c r="L145" s="37"/>
      <c r="M145" s="198" t="s">
        <v>1</v>
      </c>
      <c r="N145" s="199" t="s">
        <v>45</v>
      </c>
      <c r="O145" s="65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02" t="s">
        <v>136</v>
      </c>
      <c r="AT145" s="202" t="s">
        <v>131</v>
      </c>
      <c r="AU145" s="202" t="s">
        <v>90</v>
      </c>
      <c r="AY145" s="16" t="s">
        <v>129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6" t="s">
        <v>88</v>
      </c>
      <c r="BK145" s="203">
        <f>ROUND(I145*H145,2)</f>
        <v>0</v>
      </c>
      <c r="BL145" s="16" t="s">
        <v>136</v>
      </c>
      <c r="BM145" s="202" t="s">
        <v>631</v>
      </c>
    </row>
    <row r="146" spans="2:65" s="12" customFormat="1" ht="20">
      <c r="B146" s="204"/>
      <c r="C146" s="205"/>
      <c r="D146" s="206" t="s">
        <v>138</v>
      </c>
      <c r="E146" s="207" t="s">
        <v>1</v>
      </c>
      <c r="F146" s="208" t="s">
        <v>632</v>
      </c>
      <c r="G146" s="205"/>
      <c r="H146" s="209">
        <v>12.24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138</v>
      </c>
      <c r="AU146" s="215" t="s">
        <v>90</v>
      </c>
      <c r="AV146" s="12" t="s">
        <v>90</v>
      </c>
      <c r="AW146" s="12" t="s">
        <v>34</v>
      </c>
      <c r="AX146" s="12" t="s">
        <v>80</v>
      </c>
      <c r="AY146" s="215" t="s">
        <v>129</v>
      </c>
    </row>
    <row r="147" spans="2:65" s="13" customFormat="1" ht="10">
      <c r="B147" s="216"/>
      <c r="C147" s="217"/>
      <c r="D147" s="206" t="s">
        <v>138</v>
      </c>
      <c r="E147" s="218" t="s">
        <v>1</v>
      </c>
      <c r="F147" s="219" t="s">
        <v>633</v>
      </c>
      <c r="G147" s="217"/>
      <c r="H147" s="218" t="s">
        <v>1</v>
      </c>
      <c r="I147" s="220"/>
      <c r="J147" s="217"/>
      <c r="K147" s="217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138</v>
      </c>
      <c r="AU147" s="225" t="s">
        <v>90</v>
      </c>
      <c r="AV147" s="13" t="s">
        <v>88</v>
      </c>
      <c r="AW147" s="13" t="s">
        <v>34</v>
      </c>
      <c r="AX147" s="13" t="s">
        <v>80</v>
      </c>
      <c r="AY147" s="225" t="s">
        <v>129</v>
      </c>
    </row>
    <row r="148" spans="2:65" s="14" customFormat="1" ht="10">
      <c r="B148" s="226"/>
      <c r="C148" s="227"/>
      <c r="D148" s="206" t="s">
        <v>138</v>
      </c>
      <c r="E148" s="228" t="s">
        <v>1</v>
      </c>
      <c r="F148" s="229" t="s">
        <v>634</v>
      </c>
      <c r="G148" s="227"/>
      <c r="H148" s="230">
        <v>12.24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138</v>
      </c>
      <c r="AU148" s="236" t="s">
        <v>90</v>
      </c>
      <c r="AV148" s="14" t="s">
        <v>136</v>
      </c>
      <c r="AW148" s="14" t="s">
        <v>34</v>
      </c>
      <c r="AX148" s="14" t="s">
        <v>88</v>
      </c>
      <c r="AY148" s="236" t="s">
        <v>129</v>
      </c>
    </row>
    <row r="149" spans="2:65" s="12" customFormat="1" ht="10">
      <c r="B149" s="204"/>
      <c r="C149" s="205"/>
      <c r="D149" s="206" t="s">
        <v>138</v>
      </c>
      <c r="E149" s="205"/>
      <c r="F149" s="208" t="s">
        <v>635</v>
      </c>
      <c r="G149" s="205"/>
      <c r="H149" s="209">
        <v>6.12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138</v>
      </c>
      <c r="AU149" s="215" t="s">
        <v>90</v>
      </c>
      <c r="AV149" s="12" t="s">
        <v>90</v>
      </c>
      <c r="AW149" s="12" t="s">
        <v>4</v>
      </c>
      <c r="AX149" s="12" t="s">
        <v>88</v>
      </c>
      <c r="AY149" s="215" t="s">
        <v>129</v>
      </c>
    </row>
    <row r="150" spans="2:65" s="1" customFormat="1" ht="36" customHeight="1">
      <c r="B150" s="33"/>
      <c r="C150" s="191" t="s">
        <v>189</v>
      </c>
      <c r="D150" s="191" t="s">
        <v>131</v>
      </c>
      <c r="E150" s="192" t="s">
        <v>636</v>
      </c>
      <c r="F150" s="193" t="s">
        <v>637</v>
      </c>
      <c r="G150" s="194" t="s">
        <v>158</v>
      </c>
      <c r="H150" s="195">
        <v>3.06</v>
      </c>
      <c r="I150" s="196"/>
      <c r="J150" s="197">
        <f>ROUND(I150*H150,2)</f>
        <v>0</v>
      </c>
      <c r="K150" s="193" t="s">
        <v>135</v>
      </c>
      <c r="L150" s="37"/>
      <c r="M150" s="198" t="s">
        <v>1</v>
      </c>
      <c r="N150" s="199" t="s">
        <v>45</v>
      </c>
      <c r="O150" s="65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02" t="s">
        <v>136</v>
      </c>
      <c r="AT150" s="202" t="s">
        <v>131</v>
      </c>
      <c r="AU150" s="202" t="s">
        <v>90</v>
      </c>
      <c r="AY150" s="16" t="s">
        <v>129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88</v>
      </c>
      <c r="BK150" s="203">
        <f>ROUND(I150*H150,2)</f>
        <v>0</v>
      </c>
      <c r="BL150" s="16" t="s">
        <v>136</v>
      </c>
      <c r="BM150" s="202" t="s">
        <v>638</v>
      </c>
    </row>
    <row r="151" spans="2:65" s="12" customFormat="1" ht="10">
      <c r="B151" s="204"/>
      <c r="C151" s="205"/>
      <c r="D151" s="206" t="s">
        <v>138</v>
      </c>
      <c r="E151" s="205"/>
      <c r="F151" s="208" t="s">
        <v>639</v>
      </c>
      <c r="G151" s="205"/>
      <c r="H151" s="209">
        <v>3.06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138</v>
      </c>
      <c r="AU151" s="215" t="s">
        <v>90</v>
      </c>
      <c r="AV151" s="12" t="s">
        <v>90</v>
      </c>
      <c r="AW151" s="12" t="s">
        <v>4</v>
      </c>
      <c r="AX151" s="12" t="s">
        <v>88</v>
      </c>
      <c r="AY151" s="215" t="s">
        <v>129</v>
      </c>
    </row>
    <row r="152" spans="2:65" s="1" customFormat="1" ht="36" customHeight="1">
      <c r="B152" s="33"/>
      <c r="C152" s="191" t="s">
        <v>194</v>
      </c>
      <c r="D152" s="191" t="s">
        <v>131</v>
      </c>
      <c r="E152" s="192" t="s">
        <v>640</v>
      </c>
      <c r="F152" s="193" t="s">
        <v>641</v>
      </c>
      <c r="G152" s="194" t="s">
        <v>158</v>
      </c>
      <c r="H152" s="195">
        <v>6.12</v>
      </c>
      <c r="I152" s="196"/>
      <c r="J152" s="197">
        <f>ROUND(I152*H152,2)</f>
        <v>0</v>
      </c>
      <c r="K152" s="193" t="s">
        <v>135</v>
      </c>
      <c r="L152" s="37"/>
      <c r="M152" s="198" t="s">
        <v>1</v>
      </c>
      <c r="N152" s="199" t="s">
        <v>45</v>
      </c>
      <c r="O152" s="65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02" t="s">
        <v>136</v>
      </c>
      <c r="AT152" s="202" t="s">
        <v>131</v>
      </c>
      <c r="AU152" s="202" t="s">
        <v>90</v>
      </c>
      <c r="AY152" s="16" t="s">
        <v>129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6" t="s">
        <v>88</v>
      </c>
      <c r="BK152" s="203">
        <f>ROUND(I152*H152,2)</f>
        <v>0</v>
      </c>
      <c r="BL152" s="16" t="s">
        <v>136</v>
      </c>
      <c r="BM152" s="202" t="s">
        <v>642</v>
      </c>
    </row>
    <row r="153" spans="2:65" s="12" customFormat="1" ht="10">
      <c r="B153" s="204"/>
      <c r="C153" s="205"/>
      <c r="D153" s="206" t="s">
        <v>138</v>
      </c>
      <c r="E153" s="205"/>
      <c r="F153" s="208" t="s">
        <v>635</v>
      </c>
      <c r="G153" s="205"/>
      <c r="H153" s="209">
        <v>6.12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138</v>
      </c>
      <c r="AU153" s="215" t="s">
        <v>90</v>
      </c>
      <c r="AV153" s="12" t="s">
        <v>90</v>
      </c>
      <c r="AW153" s="12" t="s">
        <v>4</v>
      </c>
      <c r="AX153" s="12" t="s">
        <v>88</v>
      </c>
      <c r="AY153" s="215" t="s">
        <v>129</v>
      </c>
    </row>
    <row r="154" spans="2:65" s="1" customFormat="1" ht="36" customHeight="1">
      <c r="B154" s="33"/>
      <c r="C154" s="191" t="s">
        <v>201</v>
      </c>
      <c r="D154" s="191" t="s">
        <v>131</v>
      </c>
      <c r="E154" s="192" t="s">
        <v>643</v>
      </c>
      <c r="F154" s="193" t="s">
        <v>644</v>
      </c>
      <c r="G154" s="194" t="s">
        <v>158</v>
      </c>
      <c r="H154" s="195">
        <v>3.06</v>
      </c>
      <c r="I154" s="196"/>
      <c r="J154" s="197">
        <f>ROUND(I154*H154,2)</f>
        <v>0</v>
      </c>
      <c r="K154" s="193" t="s">
        <v>135</v>
      </c>
      <c r="L154" s="37"/>
      <c r="M154" s="198" t="s">
        <v>1</v>
      </c>
      <c r="N154" s="199" t="s">
        <v>45</v>
      </c>
      <c r="O154" s="65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02" t="s">
        <v>136</v>
      </c>
      <c r="AT154" s="202" t="s">
        <v>131</v>
      </c>
      <c r="AU154" s="202" t="s">
        <v>90</v>
      </c>
      <c r="AY154" s="16" t="s">
        <v>129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6" t="s">
        <v>88</v>
      </c>
      <c r="BK154" s="203">
        <f>ROUND(I154*H154,2)</f>
        <v>0</v>
      </c>
      <c r="BL154" s="16" t="s">
        <v>136</v>
      </c>
      <c r="BM154" s="202" t="s">
        <v>645</v>
      </c>
    </row>
    <row r="155" spans="2:65" s="12" customFormat="1" ht="10">
      <c r="B155" s="204"/>
      <c r="C155" s="205"/>
      <c r="D155" s="206" t="s">
        <v>138</v>
      </c>
      <c r="E155" s="205"/>
      <c r="F155" s="208" t="s">
        <v>639</v>
      </c>
      <c r="G155" s="205"/>
      <c r="H155" s="209">
        <v>3.06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138</v>
      </c>
      <c r="AU155" s="215" t="s">
        <v>90</v>
      </c>
      <c r="AV155" s="12" t="s">
        <v>90</v>
      </c>
      <c r="AW155" s="12" t="s">
        <v>4</v>
      </c>
      <c r="AX155" s="12" t="s">
        <v>88</v>
      </c>
      <c r="AY155" s="215" t="s">
        <v>129</v>
      </c>
    </row>
    <row r="156" spans="2:65" s="1" customFormat="1" ht="36" customHeight="1">
      <c r="B156" s="33"/>
      <c r="C156" s="191" t="s">
        <v>206</v>
      </c>
      <c r="D156" s="191" t="s">
        <v>131</v>
      </c>
      <c r="E156" s="192" t="s">
        <v>195</v>
      </c>
      <c r="F156" s="193" t="s">
        <v>196</v>
      </c>
      <c r="G156" s="194" t="s">
        <v>158</v>
      </c>
      <c r="H156" s="195">
        <v>6.9269999999999996</v>
      </c>
      <c r="I156" s="196"/>
      <c r="J156" s="197">
        <f>ROUND(I156*H156,2)</f>
        <v>0</v>
      </c>
      <c r="K156" s="193" t="s">
        <v>135</v>
      </c>
      <c r="L156" s="37"/>
      <c r="M156" s="198" t="s">
        <v>1</v>
      </c>
      <c r="N156" s="199" t="s">
        <v>45</v>
      </c>
      <c r="O156" s="65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02" t="s">
        <v>136</v>
      </c>
      <c r="AT156" s="202" t="s">
        <v>131</v>
      </c>
      <c r="AU156" s="202" t="s">
        <v>90</v>
      </c>
      <c r="AY156" s="16" t="s">
        <v>129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6" t="s">
        <v>88</v>
      </c>
      <c r="BK156" s="203">
        <f>ROUND(I156*H156,2)</f>
        <v>0</v>
      </c>
      <c r="BL156" s="16" t="s">
        <v>136</v>
      </c>
      <c r="BM156" s="202" t="s">
        <v>646</v>
      </c>
    </row>
    <row r="157" spans="2:65" s="12" customFormat="1" ht="20">
      <c r="B157" s="204"/>
      <c r="C157" s="205"/>
      <c r="D157" s="206" t="s">
        <v>138</v>
      </c>
      <c r="E157" s="207" t="s">
        <v>1</v>
      </c>
      <c r="F157" s="208" t="s">
        <v>647</v>
      </c>
      <c r="G157" s="205"/>
      <c r="H157" s="209">
        <v>8.19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138</v>
      </c>
      <c r="AU157" s="215" t="s">
        <v>90</v>
      </c>
      <c r="AV157" s="12" t="s">
        <v>90</v>
      </c>
      <c r="AW157" s="12" t="s">
        <v>34</v>
      </c>
      <c r="AX157" s="12" t="s">
        <v>80</v>
      </c>
      <c r="AY157" s="215" t="s">
        <v>129</v>
      </c>
    </row>
    <row r="158" spans="2:65" s="13" customFormat="1" ht="10">
      <c r="B158" s="216"/>
      <c r="C158" s="217"/>
      <c r="D158" s="206" t="s">
        <v>138</v>
      </c>
      <c r="E158" s="218" t="s">
        <v>1</v>
      </c>
      <c r="F158" s="219" t="s">
        <v>648</v>
      </c>
      <c r="G158" s="217"/>
      <c r="H158" s="218" t="s">
        <v>1</v>
      </c>
      <c r="I158" s="220"/>
      <c r="J158" s="217"/>
      <c r="K158" s="217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138</v>
      </c>
      <c r="AU158" s="225" t="s">
        <v>90</v>
      </c>
      <c r="AV158" s="13" t="s">
        <v>88</v>
      </c>
      <c r="AW158" s="13" t="s">
        <v>34</v>
      </c>
      <c r="AX158" s="13" t="s">
        <v>80</v>
      </c>
      <c r="AY158" s="225" t="s">
        <v>129</v>
      </c>
    </row>
    <row r="159" spans="2:65" s="12" customFormat="1" ht="10">
      <c r="B159" s="204"/>
      <c r="C159" s="205"/>
      <c r="D159" s="206" t="s">
        <v>138</v>
      </c>
      <c r="E159" s="207" t="s">
        <v>1</v>
      </c>
      <c r="F159" s="208" t="s">
        <v>649</v>
      </c>
      <c r="G159" s="205"/>
      <c r="H159" s="209">
        <v>5.6630000000000003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138</v>
      </c>
      <c r="AU159" s="215" t="s">
        <v>90</v>
      </c>
      <c r="AV159" s="12" t="s">
        <v>90</v>
      </c>
      <c r="AW159" s="12" t="s">
        <v>34</v>
      </c>
      <c r="AX159" s="12" t="s">
        <v>80</v>
      </c>
      <c r="AY159" s="215" t="s">
        <v>129</v>
      </c>
    </row>
    <row r="160" spans="2:65" s="13" customFormat="1" ht="10">
      <c r="B160" s="216"/>
      <c r="C160" s="217"/>
      <c r="D160" s="206" t="s">
        <v>138</v>
      </c>
      <c r="E160" s="218" t="s">
        <v>1</v>
      </c>
      <c r="F160" s="219" t="s">
        <v>650</v>
      </c>
      <c r="G160" s="217"/>
      <c r="H160" s="218" t="s">
        <v>1</v>
      </c>
      <c r="I160" s="220"/>
      <c r="J160" s="217"/>
      <c r="K160" s="217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138</v>
      </c>
      <c r="AU160" s="225" t="s">
        <v>90</v>
      </c>
      <c r="AV160" s="13" t="s">
        <v>88</v>
      </c>
      <c r="AW160" s="13" t="s">
        <v>34</v>
      </c>
      <c r="AX160" s="13" t="s">
        <v>80</v>
      </c>
      <c r="AY160" s="225" t="s">
        <v>129</v>
      </c>
    </row>
    <row r="161" spans="2:65" s="14" customFormat="1" ht="10">
      <c r="B161" s="226"/>
      <c r="C161" s="227"/>
      <c r="D161" s="206" t="s">
        <v>138</v>
      </c>
      <c r="E161" s="228" t="s">
        <v>1</v>
      </c>
      <c r="F161" s="229" t="s">
        <v>651</v>
      </c>
      <c r="G161" s="227"/>
      <c r="H161" s="230">
        <v>13.853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AT161" s="236" t="s">
        <v>138</v>
      </c>
      <c r="AU161" s="236" t="s">
        <v>90</v>
      </c>
      <c r="AV161" s="14" t="s">
        <v>136</v>
      </c>
      <c r="AW161" s="14" t="s">
        <v>34</v>
      </c>
      <c r="AX161" s="14" t="s">
        <v>88</v>
      </c>
      <c r="AY161" s="236" t="s">
        <v>129</v>
      </c>
    </row>
    <row r="162" spans="2:65" s="12" customFormat="1" ht="10">
      <c r="B162" s="204"/>
      <c r="C162" s="205"/>
      <c r="D162" s="206" t="s">
        <v>138</v>
      </c>
      <c r="E162" s="205"/>
      <c r="F162" s="208" t="s">
        <v>652</v>
      </c>
      <c r="G162" s="205"/>
      <c r="H162" s="209">
        <v>6.9269999999999996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138</v>
      </c>
      <c r="AU162" s="215" t="s">
        <v>90</v>
      </c>
      <c r="AV162" s="12" t="s">
        <v>90</v>
      </c>
      <c r="AW162" s="12" t="s">
        <v>4</v>
      </c>
      <c r="AX162" s="12" t="s">
        <v>88</v>
      </c>
      <c r="AY162" s="215" t="s">
        <v>129</v>
      </c>
    </row>
    <row r="163" spans="2:65" s="1" customFormat="1" ht="48" customHeight="1">
      <c r="B163" s="33"/>
      <c r="C163" s="191" t="s">
        <v>213</v>
      </c>
      <c r="D163" s="191" t="s">
        <v>131</v>
      </c>
      <c r="E163" s="192" t="s">
        <v>202</v>
      </c>
      <c r="F163" s="193" t="s">
        <v>203</v>
      </c>
      <c r="G163" s="194" t="s">
        <v>158</v>
      </c>
      <c r="H163" s="195">
        <v>3.4630000000000001</v>
      </c>
      <c r="I163" s="196"/>
      <c r="J163" s="197">
        <f>ROUND(I163*H163,2)</f>
        <v>0</v>
      </c>
      <c r="K163" s="193" t="s">
        <v>135</v>
      </c>
      <c r="L163" s="37"/>
      <c r="M163" s="198" t="s">
        <v>1</v>
      </c>
      <c r="N163" s="199" t="s">
        <v>45</v>
      </c>
      <c r="O163" s="65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02" t="s">
        <v>136</v>
      </c>
      <c r="AT163" s="202" t="s">
        <v>131</v>
      </c>
      <c r="AU163" s="202" t="s">
        <v>90</v>
      </c>
      <c r="AY163" s="16" t="s">
        <v>129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6" t="s">
        <v>88</v>
      </c>
      <c r="BK163" s="203">
        <f>ROUND(I163*H163,2)</f>
        <v>0</v>
      </c>
      <c r="BL163" s="16" t="s">
        <v>136</v>
      </c>
      <c r="BM163" s="202" t="s">
        <v>653</v>
      </c>
    </row>
    <row r="164" spans="2:65" s="12" customFormat="1" ht="10">
      <c r="B164" s="204"/>
      <c r="C164" s="205"/>
      <c r="D164" s="206" t="s">
        <v>138</v>
      </c>
      <c r="E164" s="205"/>
      <c r="F164" s="208" t="s">
        <v>654</v>
      </c>
      <c r="G164" s="205"/>
      <c r="H164" s="209">
        <v>3.4630000000000001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138</v>
      </c>
      <c r="AU164" s="215" t="s">
        <v>90</v>
      </c>
      <c r="AV164" s="12" t="s">
        <v>90</v>
      </c>
      <c r="AW164" s="12" t="s">
        <v>4</v>
      </c>
      <c r="AX164" s="12" t="s">
        <v>88</v>
      </c>
      <c r="AY164" s="215" t="s">
        <v>129</v>
      </c>
    </row>
    <row r="165" spans="2:65" s="1" customFormat="1" ht="36" customHeight="1">
      <c r="B165" s="33"/>
      <c r="C165" s="191" t="s">
        <v>218</v>
      </c>
      <c r="D165" s="191" t="s">
        <v>131</v>
      </c>
      <c r="E165" s="192" t="s">
        <v>219</v>
      </c>
      <c r="F165" s="193" t="s">
        <v>220</v>
      </c>
      <c r="G165" s="194" t="s">
        <v>158</v>
      </c>
      <c r="H165" s="195">
        <v>6.9269999999999996</v>
      </c>
      <c r="I165" s="196"/>
      <c r="J165" s="197">
        <f>ROUND(I165*H165,2)</f>
        <v>0</v>
      </c>
      <c r="K165" s="193" t="s">
        <v>135</v>
      </c>
      <c r="L165" s="37"/>
      <c r="M165" s="198" t="s">
        <v>1</v>
      </c>
      <c r="N165" s="199" t="s">
        <v>45</v>
      </c>
      <c r="O165" s="65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AR165" s="202" t="s">
        <v>136</v>
      </c>
      <c r="AT165" s="202" t="s">
        <v>131</v>
      </c>
      <c r="AU165" s="202" t="s">
        <v>90</v>
      </c>
      <c r="AY165" s="16" t="s">
        <v>129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6" t="s">
        <v>88</v>
      </c>
      <c r="BK165" s="203">
        <f>ROUND(I165*H165,2)</f>
        <v>0</v>
      </c>
      <c r="BL165" s="16" t="s">
        <v>136</v>
      </c>
      <c r="BM165" s="202" t="s">
        <v>655</v>
      </c>
    </row>
    <row r="166" spans="2:65" s="12" customFormat="1" ht="10">
      <c r="B166" s="204"/>
      <c r="C166" s="205"/>
      <c r="D166" s="206" t="s">
        <v>138</v>
      </c>
      <c r="E166" s="205"/>
      <c r="F166" s="208" t="s">
        <v>656</v>
      </c>
      <c r="G166" s="205"/>
      <c r="H166" s="209">
        <v>6.9269999999999996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138</v>
      </c>
      <c r="AU166" s="215" t="s">
        <v>90</v>
      </c>
      <c r="AV166" s="12" t="s">
        <v>90</v>
      </c>
      <c r="AW166" s="12" t="s">
        <v>4</v>
      </c>
      <c r="AX166" s="12" t="s">
        <v>88</v>
      </c>
      <c r="AY166" s="215" t="s">
        <v>129</v>
      </c>
    </row>
    <row r="167" spans="2:65" s="1" customFormat="1" ht="48" customHeight="1">
      <c r="B167" s="33"/>
      <c r="C167" s="191" t="s">
        <v>222</v>
      </c>
      <c r="D167" s="191" t="s">
        <v>131</v>
      </c>
      <c r="E167" s="192" t="s">
        <v>223</v>
      </c>
      <c r="F167" s="193" t="s">
        <v>224</v>
      </c>
      <c r="G167" s="194" t="s">
        <v>158</v>
      </c>
      <c r="H167" s="195">
        <v>3.4630000000000001</v>
      </c>
      <c r="I167" s="196"/>
      <c r="J167" s="197">
        <f>ROUND(I167*H167,2)</f>
        <v>0</v>
      </c>
      <c r="K167" s="193" t="s">
        <v>135</v>
      </c>
      <c r="L167" s="37"/>
      <c r="M167" s="198" t="s">
        <v>1</v>
      </c>
      <c r="N167" s="199" t="s">
        <v>45</v>
      </c>
      <c r="O167" s="65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02" t="s">
        <v>136</v>
      </c>
      <c r="AT167" s="202" t="s">
        <v>131</v>
      </c>
      <c r="AU167" s="202" t="s">
        <v>90</v>
      </c>
      <c r="AY167" s="16" t="s">
        <v>129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6" t="s">
        <v>88</v>
      </c>
      <c r="BK167" s="203">
        <f>ROUND(I167*H167,2)</f>
        <v>0</v>
      </c>
      <c r="BL167" s="16" t="s">
        <v>136</v>
      </c>
      <c r="BM167" s="202" t="s">
        <v>657</v>
      </c>
    </row>
    <row r="168" spans="2:65" s="12" customFormat="1" ht="10">
      <c r="B168" s="204"/>
      <c r="C168" s="205"/>
      <c r="D168" s="206" t="s">
        <v>138</v>
      </c>
      <c r="E168" s="205"/>
      <c r="F168" s="208" t="s">
        <v>658</v>
      </c>
      <c r="G168" s="205"/>
      <c r="H168" s="209">
        <v>3.4630000000000001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138</v>
      </c>
      <c r="AU168" s="215" t="s">
        <v>90</v>
      </c>
      <c r="AV168" s="12" t="s">
        <v>90</v>
      </c>
      <c r="AW168" s="12" t="s">
        <v>4</v>
      </c>
      <c r="AX168" s="12" t="s">
        <v>88</v>
      </c>
      <c r="AY168" s="215" t="s">
        <v>129</v>
      </c>
    </row>
    <row r="169" spans="2:65" s="1" customFormat="1" ht="60" customHeight="1">
      <c r="B169" s="33"/>
      <c r="C169" s="191" t="s">
        <v>8</v>
      </c>
      <c r="D169" s="191" t="s">
        <v>131</v>
      </c>
      <c r="E169" s="192" t="s">
        <v>238</v>
      </c>
      <c r="F169" s="193" t="s">
        <v>239</v>
      </c>
      <c r="G169" s="194" t="s">
        <v>158</v>
      </c>
      <c r="H169" s="195">
        <v>117.22</v>
      </c>
      <c r="I169" s="196"/>
      <c r="J169" s="197">
        <f>ROUND(I169*H169,2)</f>
        <v>0</v>
      </c>
      <c r="K169" s="193" t="s">
        <v>135</v>
      </c>
      <c r="L169" s="37"/>
      <c r="M169" s="198" t="s">
        <v>1</v>
      </c>
      <c r="N169" s="199" t="s">
        <v>45</v>
      </c>
      <c r="O169" s="65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02" t="s">
        <v>136</v>
      </c>
      <c r="AT169" s="202" t="s">
        <v>131</v>
      </c>
      <c r="AU169" s="202" t="s">
        <v>90</v>
      </c>
      <c r="AY169" s="16" t="s">
        <v>129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88</v>
      </c>
      <c r="BK169" s="203">
        <f>ROUND(I169*H169,2)</f>
        <v>0</v>
      </c>
      <c r="BL169" s="16" t="s">
        <v>136</v>
      </c>
      <c r="BM169" s="202" t="s">
        <v>659</v>
      </c>
    </row>
    <row r="170" spans="2:65" s="12" customFormat="1" ht="10">
      <c r="B170" s="204"/>
      <c r="C170" s="205"/>
      <c r="D170" s="206" t="s">
        <v>138</v>
      </c>
      <c r="E170" s="207" t="s">
        <v>1</v>
      </c>
      <c r="F170" s="208" t="s">
        <v>660</v>
      </c>
      <c r="G170" s="205"/>
      <c r="H170" s="209">
        <v>91.126000000000005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138</v>
      </c>
      <c r="AU170" s="215" t="s">
        <v>90</v>
      </c>
      <c r="AV170" s="12" t="s">
        <v>90</v>
      </c>
      <c r="AW170" s="12" t="s">
        <v>34</v>
      </c>
      <c r="AX170" s="12" t="s">
        <v>80</v>
      </c>
      <c r="AY170" s="215" t="s">
        <v>129</v>
      </c>
    </row>
    <row r="171" spans="2:65" s="12" customFormat="1" ht="10">
      <c r="B171" s="204"/>
      <c r="C171" s="205"/>
      <c r="D171" s="206" t="s">
        <v>138</v>
      </c>
      <c r="E171" s="207" t="s">
        <v>1</v>
      </c>
      <c r="F171" s="208" t="s">
        <v>661</v>
      </c>
      <c r="G171" s="205"/>
      <c r="H171" s="209">
        <v>12.24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138</v>
      </c>
      <c r="AU171" s="215" t="s">
        <v>90</v>
      </c>
      <c r="AV171" s="12" t="s">
        <v>90</v>
      </c>
      <c r="AW171" s="12" t="s">
        <v>34</v>
      </c>
      <c r="AX171" s="12" t="s">
        <v>80</v>
      </c>
      <c r="AY171" s="215" t="s">
        <v>129</v>
      </c>
    </row>
    <row r="172" spans="2:65" s="12" customFormat="1" ht="10">
      <c r="B172" s="204"/>
      <c r="C172" s="205"/>
      <c r="D172" s="206" t="s">
        <v>138</v>
      </c>
      <c r="E172" s="207" t="s">
        <v>1</v>
      </c>
      <c r="F172" s="208" t="s">
        <v>662</v>
      </c>
      <c r="G172" s="205"/>
      <c r="H172" s="209">
        <v>13.853999999999999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138</v>
      </c>
      <c r="AU172" s="215" t="s">
        <v>90</v>
      </c>
      <c r="AV172" s="12" t="s">
        <v>90</v>
      </c>
      <c r="AW172" s="12" t="s">
        <v>34</v>
      </c>
      <c r="AX172" s="12" t="s">
        <v>80</v>
      </c>
      <c r="AY172" s="215" t="s">
        <v>129</v>
      </c>
    </row>
    <row r="173" spans="2:65" s="14" customFormat="1" ht="10">
      <c r="B173" s="226"/>
      <c r="C173" s="227"/>
      <c r="D173" s="206" t="s">
        <v>138</v>
      </c>
      <c r="E173" s="228" t="s">
        <v>1</v>
      </c>
      <c r="F173" s="229" t="s">
        <v>145</v>
      </c>
      <c r="G173" s="227"/>
      <c r="H173" s="230">
        <v>117.22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138</v>
      </c>
      <c r="AU173" s="236" t="s">
        <v>90</v>
      </c>
      <c r="AV173" s="14" t="s">
        <v>136</v>
      </c>
      <c r="AW173" s="14" t="s">
        <v>34</v>
      </c>
      <c r="AX173" s="14" t="s">
        <v>88</v>
      </c>
      <c r="AY173" s="236" t="s">
        <v>129</v>
      </c>
    </row>
    <row r="174" spans="2:65" s="1" customFormat="1" ht="16.5" customHeight="1">
      <c r="B174" s="33"/>
      <c r="C174" s="191" t="s">
        <v>229</v>
      </c>
      <c r="D174" s="191" t="s">
        <v>131</v>
      </c>
      <c r="E174" s="192" t="s">
        <v>243</v>
      </c>
      <c r="F174" s="193" t="s">
        <v>244</v>
      </c>
      <c r="G174" s="194" t="s">
        <v>158</v>
      </c>
      <c r="H174" s="195">
        <v>117.22</v>
      </c>
      <c r="I174" s="196"/>
      <c r="J174" s="197">
        <f>ROUND(I174*H174,2)</f>
        <v>0</v>
      </c>
      <c r="K174" s="193" t="s">
        <v>135</v>
      </c>
      <c r="L174" s="37"/>
      <c r="M174" s="198" t="s">
        <v>1</v>
      </c>
      <c r="N174" s="199" t="s">
        <v>45</v>
      </c>
      <c r="O174" s="65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02" t="s">
        <v>136</v>
      </c>
      <c r="AT174" s="202" t="s">
        <v>131</v>
      </c>
      <c r="AU174" s="202" t="s">
        <v>90</v>
      </c>
      <c r="AY174" s="16" t="s">
        <v>129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6" t="s">
        <v>88</v>
      </c>
      <c r="BK174" s="203">
        <f>ROUND(I174*H174,2)</f>
        <v>0</v>
      </c>
      <c r="BL174" s="16" t="s">
        <v>136</v>
      </c>
      <c r="BM174" s="202" t="s">
        <v>663</v>
      </c>
    </row>
    <row r="175" spans="2:65" s="1" customFormat="1" ht="36" customHeight="1">
      <c r="B175" s="33"/>
      <c r="C175" s="191" t="s">
        <v>233</v>
      </c>
      <c r="D175" s="191" t="s">
        <v>131</v>
      </c>
      <c r="E175" s="192" t="s">
        <v>247</v>
      </c>
      <c r="F175" s="193" t="s">
        <v>248</v>
      </c>
      <c r="G175" s="194" t="s">
        <v>249</v>
      </c>
      <c r="H175" s="195">
        <v>210.99600000000001</v>
      </c>
      <c r="I175" s="196"/>
      <c r="J175" s="197">
        <f>ROUND(I175*H175,2)</f>
        <v>0</v>
      </c>
      <c r="K175" s="193" t="s">
        <v>135</v>
      </c>
      <c r="L175" s="37"/>
      <c r="M175" s="198" t="s">
        <v>1</v>
      </c>
      <c r="N175" s="199" t="s">
        <v>45</v>
      </c>
      <c r="O175" s="65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02" t="s">
        <v>136</v>
      </c>
      <c r="AT175" s="202" t="s">
        <v>131</v>
      </c>
      <c r="AU175" s="202" t="s">
        <v>90</v>
      </c>
      <c r="AY175" s="16" t="s">
        <v>129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6" t="s">
        <v>88</v>
      </c>
      <c r="BK175" s="203">
        <f>ROUND(I175*H175,2)</f>
        <v>0</v>
      </c>
      <c r="BL175" s="16" t="s">
        <v>136</v>
      </c>
      <c r="BM175" s="202" t="s">
        <v>664</v>
      </c>
    </row>
    <row r="176" spans="2:65" s="12" customFormat="1" ht="10">
      <c r="B176" s="204"/>
      <c r="C176" s="205"/>
      <c r="D176" s="206" t="s">
        <v>138</v>
      </c>
      <c r="E176" s="207" t="s">
        <v>1</v>
      </c>
      <c r="F176" s="208" t="s">
        <v>665</v>
      </c>
      <c r="G176" s="205"/>
      <c r="H176" s="209">
        <v>117.22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138</v>
      </c>
      <c r="AU176" s="215" t="s">
        <v>90</v>
      </c>
      <c r="AV176" s="12" t="s">
        <v>90</v>
      </c>
      <c r="AW176" s="12" t="s">
        <v>34</v>
      </c>
      <c r="AX176" s="12" t="s">
        <v>80</v>
      </c>
      <c r="AY176" s="215" t="s">
        <v>129</v>
      </c>
    </row>
    <row r="177" spans="2:65" s="14" customFormat="1" ht="10">
      <c r="B177" s="226"/>
      <c r="C177" s="227"/>
      <c r="D177" s="206" t="s">
        <v>138</v>
      </c>
      <c r="E177" s="228" t="s">
        <v>1</v>
      </c>
      <c r="F177" s="229" t="s">
        <v>145</v>
      </c>
      <c r="G177" s="227"/>
      <c r="H177" s="230">
        <v>117.22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138</v>
      </c>
      <c r="AU177" s="236" t="s">
        <v>90</v>
      </c>
      <c r="AV177" s="14" t="s">
        <v>136</v>
      </c>
      <c r="AW177" s="14" t="s">
        <v>34</v>
      </c>
      <c r="AX177" s="14" t="s">
        <v>88</v>
      </c>
      <c r="AY177" s="236" t="s">
        <v>129</v>
      </c>
    </row>
    <row r="178" spans="2:65" s="12" customFormat="1" ht="10">
      <c r="B178" s="204"/>
      <c r="C178" s="205"/>
      <c r="D178" s="206" t="s">
        <v>138</v>
      </c>
      <c r="E178" s="205"/>
      <c r="F178" s="208" t="s">
        <v>666</v>
      </c>
      <c r="G178" s="205"/>
      <c r="H178" s="209">
        <v>210.99600000000001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138</v>
      </c>
      <c r="AU178" s="215" t="s">
        <v>90</v>
      </c>
      <c r="AV178" s="12" t="s">
        <v>90</v>
      </c>
      <c r="AW178" s="12" t="s">
        <v>4</v>
      </c>
      <c r="AX178" s="12" t="s">
        <v>88</v>
      </c>
      <c r="AY178" s="215" t="s">
        <v>129</v>
      </c>
    </row>
    <row r="179" spans="2:65" s="1" customFormat="1" ht="60" customHeight="1">
      <c r="B179" s="33"/>
      <c r="C179" s="191" t="s">
        <v>237</v>
      </c>
      <c r="D179" s="191" t="s">
        <v>131</v>
      </c>
      <c r="E179" s="192" t="s">
        <v>667</v>
      </c>
      <c r="F179" s="193" t="s">
        <v>668</v>
      </c>
      <c r="G179" s="194" t="s">
        <v>158</v>
      </c>
      <c r="H179" s="195">
        <v>12.384</v>
      </c>
      <c r="I179" s="196"/>
      <c r="J179" s="197">
        <f>ROUND(I179*H179,2)</f>
        <v>0</v>
      </c>
      <c r="K179" s="193" t="s">
        <v>135</v>
      </c>
      <c r="L179" s="37"/>
      <c r="M179" s="198" t="s">
        <v>1</v>
      </c>
      <c r="N179" s="199" t="s">
        <v>45</v>
      </c>
      <c r="O179" s="65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AR179" s="202" t="s">
        <v>136</v>
      </c>
      <c r="AT179" s="202" t="s">
        <v>131</v>
      </c>
      <c r="AU179" s="202" t="s">
        <v>90</v>
      </c>
      <c r="AY179" s="16" t="s">
        <v>129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6" t="s">
        <v>88</v>
      </c>
      <c r="BK179" s="203">
        <f>ROUND(I179*H179,2)</f>
        <v>0</v>
      </c>
      <c r="BL179" s="16" t="s">
        <v>136</v>
      </c>
      <c r="BM179" s="202" t="s">
        <v>669</v>
      </c>
    </row>
    <row r="180" spans="2:65" s="12" customFormat="1" ht="10">
      <c r="B180" s="204"/>
      <c r="C180" s="205"/>
      <c r="D180" s="206" t="s">
        <v>138</v>
      </c>
      <c r="E180" s="207" t="s">
        <v>1</v>
      </c>
      <c r="F180" s="208" t="s">
        <v>670</v>
      </c>
      <c r="G180" s="205"/>
      <c r="H180" s="209">
        <v>7.1740000000000004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138</v>
      </c>
      <c r="AU180" s="215" t="s">
        <v>90</v>
      </c>
      <c r="AV180" s="12" t="s">
        <v>90</v>
      </c>
      <c r="AW180" s="12" t="s">
        <v>34</v>
      </c>
      <c r="AX180" s="12" t="s">
        <v>80</v>
      </c>
      <c r="AY180" s="215" t="s">
        <v>129</v>
      </c>
    </row>
    <row r="181" spans="2:65" s="13" customFormat="1" ht="10">
      <c r="B181" s="216"/>
      <c r="C181" s="217"/>
      <c r="D181" s="206" t="s">
        <v>138</v>
      </c>
      <c r="E181" s="218" t="s">
        <v>1</v>
      </c>
      <c r="F181" s="219" t="s">
        <v>648</v>
      </c>
      <c r="G181" s="217"/>
      <c r="H181" s="218" t="s">
        <v>1</v>
      </c>
      <c r="I181" s="220"/>
      <c r="J181" s="217"/>
      <c r="K181" s="217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138</v>
      </c>
      <c r="AU181" s="225" t="s">
        <v>90</v>
      </c>
      <c r="AV181" s="13" t="s">
        <v>88</v>
      </c>
      <c r="AW181" s="13" t="s">
        <v>34</v>
      </c>
      <c r="AX181" s="13" t="s">
        <v>80</v>
      </c>
      <c r="AY181" s="225" t="s">
        <v>129</v>
      </c>
    </row>
    <row r="182" spans="2:65" s="12" customFormat="1" ht="10">
      <c r="B182" s="204"/>
      <c r="C182" s="205"/>
      <c r="D182" s="206" t="s">
        <v>138</v>
      </c>
      <c r="E182" s="207" t="s">
        <v>1</v>
      </c>
      <c r="F182" s="208" t="s">
        <v>671</v>
      </c>
      <c r="G182" s="205"/>
      <c r="H182" s="209">
        <v>5.21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138</v>
      </c>
      <c r="AU182" s="215" t="s">
        <v>90</v>
      </c>
      <c r="AV182" s="12" t="s">
        <v>90</v>
      </c>
      <c r="AW182" s="12" t="s">
        <v>34</v>
      </c>
      <c r="AX182" s="12" t="s">
        <v>80</v>
      </c>
      <c r="AY182" s="215" t="s">
        <v>129</v>
      </c>
    </row>
    <row r="183" spans="2:65" s="13" customFormat="1" ht="10">
      <c r="B183" s="216"/>
      <c r="C183" s="217"/>
      <c r="D183" s="206" t="s">
        <v>138</v>
      </c>
      <c r="E183" s="218" t="s">
        <v>1</v>
      </c>
      <c r="F183" s="219" t="s">
        <v>650</v>
      </c>
      <c r="G183" s="217"/>
      <c r="H183" s="218" t="s">
        <v>1</v>
      </c>
      <c r="I183" s="220"/>
      <c r="J183" s="217"/>
      <c r="K183" s="217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138</v>
      </c>
      <c r="AU183" s="225" t="s">
        <v>90</v>
      </c>
      <c r="AV183" s="13" t="s">
        <v>88</v>
      </c>
      <c r="AW183" s="13" t="s">
        <v>34</v>
      </c>
      <c r="AX183" s="13" t="s">
        <v>80</v>
      </c>
      <c r="AY183" s="225" t="s">
        <v>129</v>
      </c>
    </row>
    <row r="184" spans="2:65" s="14" customFormat="1" ht="10">
      <c r="B184" s="226"/>
      <c r="C184" s="227"/>
      <c r="D184" s="206" t="s">
        <v>138</v>
      </c>
      <c r="E184" s="228" t="s">
        <v>1</v>
      </c>
      <c r="F184" s="229" t="s">
        <v>145</v>
      </c>
      <c r="G184" s="227"/>
      <c r="H184" s="230">
        <v>12.384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138</v>
      </c>
      <c r="AU184" s="236" t="s">
        <v>90</v>
      </c>
      <c r="AV184" s="14" t="s">
        <v>136</v>
      </c>
      <c r="AW184" s="14" t="s">
        <v>34</v>
      </c>
      <c r="AX184" s="14" t="s">
        <v>88</v>
      </c>
      <c r="AY184" s="236" t="s">
        <v>129</v>
      </c>
    </row>
    <row r="185" spans="2:65" s="1" customFormat="1" ht="16.5" customHeight="1">
      <c r="B185" s="33"/>
      <c r="C185" s="237" t="s">
        <v>242</v>
      </c>
      <c r="D185" s="237" t="s">
        <v>269</v>
      </c>
      <c r="E185" s="238" t="s">
        <v>672</v>
      </c>
      <c r="F185" s="239" t="s">
        <v>673</v>
      </c>
      <c r="G185" s="240" t="s">
        <v>249</v>
      </c>
      <c r="H185" s="241">
        <v>24.768000000000001</v>
      </c>
      <c r="I185" s="242"/>
      <c r="J185" s="243">
        <f>ROUND(I185*H185,2)</f>
        <v>0</v>
      </c>
      <c r="K185" s="239" t="s">
        <v>135</v>
      </c>
      <c r="L185" s="244"/>
      <c r="M185" s="245" t="s">
        <v>1</v>
      </c>
      <c r="N185" s="246" t="s">
        <v>45</v>
      </c>
      <c r="O185" s="65"/>
      <c r="P185" s="200">
        <f>O185*H185</f>
        <v>0</v>
      </c>
      <c r="Q185" s="200">
        <v>1</v>
      </c>
      <c r="R185" s="200">
        <f>Q185*H185</f>
        <v>24.768000000000001</v>
      </c>
      <c r="S185" s="200">
        <v>0</v>
      </c>
      <c r="T185" s="201">
        <f>S185*H185</f>
        <v>0</v>
      </c>
      <c r="AR185" s="202" t="s">
        <v>189</v>
      </c>
      <c r="AT185" s="202" t="s">
        <v>269</v>
      </c>
      <c r="AU185" s="202" t="s">
        <v>90</v>
      </c>
      <c r="AY185" s="16" t="s">
        <v>129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6" t="s">
        <v>88</v>
      </c>
      <c r="BK185" s="203">
        <f>ROUND(I185*H185,2)</f>
        <v>0</v>
      </c>
      <c r="BL185" s="16" t="s">
        <v>136</v>
      </c>
      <c r="BM185" s="202" t="s">
        <v>674</v>
      </c>
    </row>
    <row r="186" spans="2:65" s="12" customFormat="1" ht="10">
      <c r="B186" s="204"/>
      <c r="C186" s="205"/>
      <c r="D186" s="206" t="s">
        <v>138</v>
      </c>
      <c r="E186" s="205"/>
      <c r="F186" s="208" t="s">
        <v>675</v>
      </c>
      <c r="G186" s="205"/>
      <c r="H186" s="209">
        <v>24.768000000000001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138</v>
      </c>
      <c r="AU186" s="215" t="s">
        <v>90</v>
      </c>
      <c r="AV186" s="12" t="s">
        <v>90</v>
      </c>
      <c r="AW186" s="12" t="s">
        <v>4</v>
      </c>
      <c r="AX186" s="12" t="s">
        <v>88</v>
      </c>
      <c r="AY186" s="215" t="s">
        <v>129</v>
      </c>
    </row>
    <row r="187" spans="2:65" s="1" customFormat="1" ht="24" customHeight="1">
      <c r="B187" s="33"/>
      <c r="C187" s="191" t="s">
        <v>246</v>
      </c>
      <c r="D187" s="191" t="s">
        <v>131</v>
      </c>
      <c r="E187" s="192" t="s">
        <v>307</v>
      </c>
      <c r="F187" s="193" t="s">
        <v>308</v>
      </c>
      <c r="G187" s="194" t="s">
        <v>281</v>
      </c>
      <c r="H187" s="195">
        <v>202.5</v>
      </c>
      <c r="I187" s="196"/>
      <c r="J187" s="197">
        <f>ROUND(I187*H187,2)</f>
        <v>0</v>
      </c>
      <c r="K187" s="193" t="s">
        <v>135</v>
      </c>
      <c r="L187" s="37"/>
      <c r="M187" s="198" t="s">
        <v>1</v>
      </c>
      <c r="N187" s="199" t="s">
        <v>45</v>
      </c>
      <c r="O187" s="65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02" t="s">
        <v>136</v>
      </c>
      <c r="AT187" s="202" t="s">
        <v>131</v>
      </c>
      <c r="AU187" s="202" t="s">
        <v>90</v>
      </c>
      <c r="AY187" s="16" t="s">
        <v>129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6" t="s">
        <v>88</v>
      </c>
      <c r="BK187" s="203">
        <f>ROUND(I187*H187,2)</f>
        <v>0</v>
      </c>
      <c r="BL187" s="16" t="s">
        <v>136</v>
      </c>
      <c r="BM187" s="202" t="s">
        <v>676</v>
      </c>
    </row>
    <row r="188" spans="2:65" s="12" customFormat="1" ht="10">
      <c r="B188" s="204"/>
      <c r="C188" s="205"/>
      <c r="D188" s="206" t="s">
        <v>138</v>
      </c>
      <c r="E188" s="207" t="s">
        <v>1</v>
      </c>
      <c r="F188" s="208" t="s">
        <v>677</v>
      </c>
      <c r="G188" s="205"/>
      <c r="H188" s="209">
        <v>177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138</v>
      </c>
      <c r="AU188" s="215" t="s">
        <v>90</v>
      </c>
      <c r="AV188" s="12" t="s">
        <v>90</v>
      </c>
      <c r="AW188" s="12" t="s">
        <v>34</v>
      </c>
      <c r="AX188" s="12" t="s">
        <v>80</v>
      </c>
      <c r="AY188" s="215" t="s">
        <v>129</v>
      </c>
    </row>
    <row r="189" spans="2:65" s="12" customFormat="1" ht="10">
      <c r="B189" s="204"/>
      <c r="C189" s="205"/>
      <c r="D189" s="206" t="s">
        <v>138</v>
      </c>
      <c r="E189" s="207" t="s">
        <v>1</v>
      </c>
      <c r="F189" s="208" t="s">
        <v>678</v>
      </c>
      <c r="G189" s="205"/>
      <c r="H189" s="209">
        <v>25.5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138</v>
      </c>
      <c r="AU189" s="215" t="s">
        <v>90</v>
      </c>
      <c r="AV189" s="12" t="s">
        <v>90</v>
      </c>
      <c r="AW189" s="12" t="s">
        <v>34</v>
      </c>
      <c r="AX189" s="12" t="s">
        <v>80</v>
      </c>
      <c r="AY189" s="215" t="s">
        <v>129</v>
      </c>
    </row>
    <row r="190" spans="2:65" s="14" customFormat="1" ht="10">
      <c r="B190" s="226"/>
      <c r="C190" s="227"/>
      <c r="D190" s="206" t="s">
        <v>138</v>
      </c>
      <c r="E190" s="228" t="s">
        <v>1</v>
      </c>
      <c r="F190" s="229" t="s">
        <v>145</v>
      </c>
      <c r="G190" s="227"/>
      <c r="H190" s="230">
        <v>202.5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138</v>
      </c>
      <c r="AU190" s="236" t="s">
        <v>90</v>
      </c>
      <c r="AV190" s="14" t="s">
        <v>136</v>
      </c>
      <c r="AW190" s="14" t="s">
        <v>34</v>
      </c>
      <c r="AX190" s="14" t="s">
        <v>88</v>
      </c>
      <c r="AY190" s="236" t="s">
        <v>129</v>
      </c>
    </row>
    <row r="191" spans="2:65" s="11" customFormat="1" ht="22.75" customHeight="1">
      <c r="B191" s="175"/>
      <c r="C191" s="176"/>
      <c r="D191" s="177" t="s">
        <v>79</v>
      </c>
      <c r="E191" s="189" t="s">
        <v>136</v>
      </c>
      <c r="F191" s="189" t="s">
        <v>679</v>
      </c>
      <c r="G191" s="176"/>
      <c r="H191" s="176"/>
      <c r="I191" s="179"/>
      <c r="J191" s="190">
        <f>BK191</f>
        <v>0</v>
      </c>
      <c r="K191" s="176"/>
      <c r="L191" s="181"/>
      <c r="M191" s="182"/>
      <c r="N191" s="183"/>
      <c r="O191" s="183"/>
      <c r="P191" s="184">
        <f>SUM(P192:P197)</f>
        <v>0</v>
      </c>
      <c r="Q191" s="183"/>
      <c r="R191" s="184">
        <f>SUM(R192:R197)</f>
        <v>0</v>
      </c>
      <c r="S191" s="183"/>
      <c r="T191" s="185">
        <f>SUM(T192:T197)</f>
        <v>0</v>
      </c>
      <c r="AR191" s="186" t="s">
        <v>88</v>
      </c>
      <c r="AT191" s="187" t="s">
        <v>79</v>
      </c>
      <c r="AU191" s="187" t="s">
        <v>88</v>
      </c>
      <c r="AY191" s="186" t="s">
        <v>129</v>
      </c>
      <c r="BK191" s="188">
        <f>SUM(BK192:BK197)</f>
        <v>0</v>
      </c>
    </row>
    <row r="192" spans="2:65" s="1" customFormat="1" ht="24" customHeight="1">
      <c r="B192" s="33"/>
      <c r="C192" s="191" t="s">
        <v>7</v>
      </c>
      <c r="D192" s="191" t="s">
        <v>131</v>
      </c>
      <c r="E192" s="192" t="s">
        <v>680</v>
      </c>
      <c r="F192" s="193" t="s">
        <v>681</v>
      </c>
      <c r="G192" s="194" t="s">
        <v>158</v>
      </c>
      <c r="H192" s="195">
        <v>2.7709999999999999</v>
      </c>
      <c r="I192" s="196"/>
      <c r="J192" s="197">
        <f>ROUND(I192*H192,2)</f>
        <v>0</v>
      </c>
      <c r="K192" s="193" t="s">
        <v>135</v>
      </c>
      <c r="L192" s="37"/>
      <c r="M192" s="198" t="s">
        <v>1</v>
      </c>
      <c r="N192" s="199" t="s">
        <v>45</v>
      </c>
      <c r="O192" s="65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AR192" s="202" t="s">
        <v>136</v>
      </c>
      <c r="AT192" s="202" t="s">
        <v>131</v>
      </c>
      <c r="AU192" s="202" t="s">
        <v>90</v>
      </c>
      <c r="AY192" s="16" t="s">
        <v>129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6" t="s">
        <v>88</v>
      </c>
      <c r="BK192" s="203">
        <f>ROUND(I192*H192,2)</f>
        <v>0</v>
      </c>
      <c r="BL192" s="16" t="s">
        <v>136</v>
      </c>
      <c r="BM192" s="202" t="s">
        <v>682</v>
      </c>
    </row>
    <row r="193" spans="2:65" s="12" customFormat="1" ht="20">
      <c r="B193" s="204"/>
      <c r="C193" s="205"/>
      <c r="D193" s="206" t="s">
        <v>138</v>
      </c>
      <c r="E193" s="207" t="s">
        <v>1</v>
      </c>
      <c r="F193" s="208" t="s">
        <v>683</v>
      </c>
      <c r="G193" s="205"/>
      <c r="H193" s="209">
        <v>1.6379999999999999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138</v>
      </c>
      <c r="AU193" s="215" t="s">
        <v>90</v>
      </c>
      <c r="AV193" s="12" t="s">
        <v>90</v>
      </c>
      <c r="AW193" s="12" t="s">
        <v>34</v>
      </c>
      <c r="AX193" s="12" t="s">
        <v>80</v>
      </c>
      <c r="AY193" s="215" t="s">
        <v>129</v>
      </c>
    </row>
    <row r="194" spans="2:65" s="13" customFormat="1" ht="10">
      <c r="B194" s="216"/>
      <c r="C194" s="217"/>
      <c r="D194" s="206" t="s">
        <v>138</v>
      </c>
      <c r="E194" s="218" t="s">
        <v>1</v>
      </c>
      <c r="F194" s="219" t="s">
        <v>648</v>
      </c>
      <c r="G194" s="217"/>
      <c r="H194" s="218" t="s">
        <v>1</v>
      </c>
      <c r="I194" s="220"/>
      <c r="J194" s="217"/>
      <c r="K194" s="217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138</v>
      </c>
      <c r="AU194" s="225" t="s">
        <v>90</v>
      </c>
      <c r="AV194" s="13" t="s">
        <v>88</v>
      </c>
      <c r="AW194" s="13" t="s">
        <v>34</v>
      </c>
      <c r="AX194" s="13" t="s">
        <v>80</v>
      </c>
      <c r="AY194" s="225" t="s">
        <v>129</v>
      </c>
    </row>
    <row r="195" spans="2:65" s="12" customFormat="1" ht="10">
      <c r="B195" s="204"/>
      <c r="C195" s="205"/>
      <c r="D195" s="206" t="s">
        <v>138</v>
      </c>
      <c r="E195" s="207" t="s">
        <v>1</v>
      </c>
      <c r="F195" s="208" t="s">
        <v>684</v>
      </c>
      <c r="G195" s="205"/>
      <c r="H195" s="209">
        <v>1.133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138</v>
      </c>
      <c r="AU195" s="215" t="s">
        <v>90</v>
      </c>
      <c r="AV195" s="12" t="s">
        <v>90</v>
      </c>
      <c r="AW195" s="12" t="s">
        <v>34</v>
      </c>
      <c r="AX195" s="12" t="s">
        <v>80</v>
      </c>
      <c r="AY195" s="215" t="s">
        <v>129</v>
      </c>
    </row>
    <row r="196" spans="2:65" s="13" customFormat="1" ht="10">
      <c r="B196" s="216"/>
      <c r="C196" s="217"/>
      <c r="D196" s="206" t="s">
        <v>138</v>
      </c>
      <c r="E196" s="218" t="s">
        <v>1</v>
      </c>
      <c r="F196" s="219" t="s">
        <v>650</v>
      </c>
      <c r="G196" s="217"/>
      <c r="H196" s="218" t="s">
        <v>1</v>
      </c>
      <c r="I196" s="220"/>
      <c r="J196" s="217"/>
      <c r="K196" s="217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138</v>
      </c>
      <c r="AU196" s="225" t="s">
        <v>90</v>
      </c>
      <c r="AV196" s="13" t="s">
        <v>88</v>
      </c>
      <c r="AW196" s="13" t="s">
        <v>34</v>
      </c>
      <c r="AX196" s="13" t="s">
        <v>80</v>
      </c>
      <c r="AY196" s="225" t="s">
        <v>129</v>
      </c>
    </row>
    <row r="197" spans="2:65" s="14" customFormat="1" ht="10">
      <c r="B197" s="226"/>
      <c r="C197" s="227"/>
      <c r="D197" s="206" t="s">
        <v>138</v>
      </c>
      <c r="E197" s="228" t="s">
        <v>1</v>
      </c>
      <c r="F197" s="229" t="s">
        <v>685</v>
      </c>
      <c r="G197" s="227"/>
      <c r="H197" s="230">
        <v>2.7709999999999999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138</v>
      </c>
      <c r="AU197" s="236" t="s">
        <v>90</v>
      </c>
      <c r="AV197" s="14" t="s">
        <v>136</v>
      </c>
      <c r="AW197" s="14" t="s">
        <v>34</v>
      </c>
      <c r="AX197" s="14" t="s">
        <v>88</v>
      </c>
      <c r="AY197" s="236" t="s">
        <v>129</v>
      </c>
    </row>
    <row r="198" spans="2:65" s="11" customFormat="1" ht="22.75" customHeight="1">
      <c r="B198" s="175"/>
      <c r="C198" s="176"/>
      <c r="D198" s="177" t="s">
        <v>79</v>
      </c>
      <c r="E198" s="189" t="s">
        <v>165</v>
      </c>
      <c r="F198" s="189" t="s">
        <v>686</v>
      </c>
      <c r="G198" s="176"/>
      <c r="H198" s="176"/>
      <c r="I198" s="179"/>
      <c r="J198" s="190">
        <f>BK198</f>
        <v>0</v>
      </c>
      <c r="K198" s="176"/>
      <c r="L198" s="181"/>
      <c r="M198" s="182"/>
      <c r="N198" s="183"/>
      <c r="O198" s="183"/>
      <c r="P198" s="184">
        <f>SUM(P199:P213)</f>
        <v>0</v>
      </c>
      <c r="Q198" s="183"/>
      <c r="R198" s="184">
        <f>SUM(R199:R213)</f>
        <v>15.912435</v>
      </c>
      <c r="S198" s="183"/>
      <c r="T198" s="185">
        <f>SUM(T199:T213)</f>
        <v>0</v>
      </c>
      <c r="AR198" s="186" t="s">
        <v>88</v>
      </c>
      <c r="AT198" s="187" t="s">
        <v>79</v>
      </c>
      <c r="AU198" s="187" t="s">
        <v>88</v>
      </c>
      <c r="AY198" s="186" t="s">
        <v>129</v>
      </c>
      <c r="BK198" s="188">
        <f>SUM(BK199:BK213)</f>
        <v>0</v>
      </c>
    </row>
    <row r="199" spans="2:65" s="1" customFormat="1" ht="36" customHeight="1">
      <c r="B199" s="33"/>
      <c r="C199" s="191" t="s">
        <v>262</v>
      </c>
      <c r="D199" s="191" t="s">
        <v>131</v>
      </c>
      <c r="E199" s="192" t="s">
        <v>687</v>
      </c>
      <c r="F199" s="193" t="s">
        <v>688</v>
      </c>
      <c r="G199" s="194" t="s">
        <v>281</v>
      </c>
      <c r="H199" s="195">
        <v>202.5</v>
      </c>
      <c r="I199" s="196"/>
      <c r="J199" s="197">
        <f>ROUND(I199*H199,2)</f>
        <v>0</v>
      </c>
      <c r="K199" s="193" t="s">
        <v>135</v>
      </c>
      <c r="L199" s="37"/>
      <c r="M199" s="198" t="s">
        <v>1</v>
      </c>
      <c r="N199" s="199" t="s">
        <v>45</v>
      </c>
      <c r="O199" s="65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AR199" s="202" t="s">
        <v>136</v>
      </c>
      <c r="AT199" s="202" t="s">
        <v>131</v>
      </c>
      <c r="AU199" s="202" t="s">
        <v>90</v>
      </c>
      <c r="AY199" s="16" t="s">
        <v>129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6" t="s">
        <v>88</v>
      </c>
      <c r="BK199" s="203">
        <f>ROUND(I199*H199,2)</f>
        <v>0</v>
      </c>
      <c r="BL199" s="16" t="s">
        <v>136</v>
      </c>
      <c r="BM199" s="202" t="s">
        <v>689</v>
      </c>
    </row>
    <row r="200" spans="2:65" s="12" customFormat="1" ht="10">
      <c r="B200" s="204"/>
      <c r="C200" s="205"/>
      <c r="D200" s="206" t="s">
        <v>138</v>
      </c>
      <c r="E200" s="207" t="s">
        <v>1</v>
      </c>
      <c r="F200" s="208" t="s">
        <v>677</v>
      </c>
      <c r="G200" s="205"/>
      <c r="H200" s="209">
        <v>177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138</v>
      </c>
      <c r="AU200" s="215" t="s">
        <v>90</v>
      </c>
      <c r="AV200" s="12" t="s">
        <v>90</v>
      </c>
      <c r="AW200" s="12" t="s">
        <v>34</v>
      </c>
      <c r="AX200" s="12" t="s">
        <v>80</v>
      </c>
      <c r="AY200" s="215" t="s">
        <v>129</v>
      </c>
    </row>
    <row r="201" spans="2:65" s="12" customFormat="1" ht="10">
      <c r="B201" s="204"/>
      <c r="C201" s="205"/>
      <c r="D201" s="206" t="s">
        <v>138</v>
      </c>
      <c r="E201" s="207" t="s">
        <v>1</v>
      </c>
      <c r="F201" s="208" t="s">
        <v>678</v>
      </c>
      <c r="G201" s="205"/>
      <c r="H201" s="209">
        <v>25.5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138</v>
      </c>
      <c r="AU201" s="215" t="s">
        <v>90</v>
      </c>
      <c r="AV201" s="12" t="s">
        <v>90</v>
      </c>
      <c r="AW201" s="12" t="s">
        <v>34</v>
      </c>
      <c r="AX201" s="12" t="s">
        <v>80</v>
      </c>
      <c r="AY201" s="215" t="s">
        <v>129</v>
      </c>
    </row>
    <row r="202" spans="2:65" s="14" customFormat="1" ht="10">
      <c r="B202" s="226"/>
      <c r="C202" s="227"/>
      <c r="D202" s="206" t="s">
        <v>138</v>
      </c>
      <c r="E202" s="228" t="s">
        <v>1</v>
      </c>
      <c r="F202" s="229" t="s">
        <v>145</v>
      </c>
      <c r="G202" s="227"/>
      <c r="H202" s="230">
        <v>202.5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138</v>
      </c>
      <c r="AU202" s="236" t="s">
        <v>90</v>
      </c>
      <c r="AV202" s="14" t="s">
        <v>136</v>
      </c>
      <c r="AW202" s="14" t="s">
        <v>34</v>
      </c>
      <c r="AX202" s="14" t="s">
        <v>88</v>
      </c>
      <c r="AY202" s="236" t="s">
        <v>129</v>
      </c>
    </row>
    <row r="203" spans="2:65" s="1" customFormat="1" ht="36" customHeight="1">
      <c r="B203" s="33"/>
      <c r="C203" s="191" t="s">
        <v>264</v>
      </c>
      <c r="D203" s="191" t="s">
        <v>131</v>
      </c>
      <c r="E203" s="192" t="s">
        <v>690</v>
      </c>
      <c r="F203" s="193" t="s">
        <v>691</v>
      </c>
      <c r="G203" s="194" t="s">
        <v>281</v>
      </c>
      <c r="H203" s="195">
        <v>202.5</v>
      </c>
      <c r="I203" s="196"/>
      <c r="J203" s="197">
        <f>ROUND(I203*H203,2)</f>
        <v>0</v>
      </c>
      <c r="K203" s="193" t="s">
        <v>135</v>
      </c>
      <c r="L203" s="37"/>
      <c r="M203" s="198" t="s">
        <v>1</v>
      </c>
      <c r="N203" s="199" t="s">
        <v>45</v>
      </c>
      <c r="O203" s="65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AR203" s="202" t="s">
        <v>136</v>
      </c>
      <c r="AT203" s="202" t="s">
        <v>131</v>
      </c>
      <c r="AU203" s="202" t="s">
        <v>90</v>
      </c>
      <c r="AY203" s="16" t="s">
        <v>129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6" t="s">
        <v>88</v>
      </c>
      <c r="BK203" s="203">
        <f>ROUND(I203*H203,2)</f>
        <v>0</v>
      </c>
      <c r="BL203" s="16" t="s">
        <v>136</v>
      </c>
      <c r="BM203" s="202" t="s">
        <v>692</v>
      </c>
    </row>
    <row r="204" spans="2:65" s="1" customFormat="1" ht="24" customHeight="1">
      <c r="B204" s="33"/>
      <c r="C204" s="191" t="s">
        <v>268</v>
      </c>
      <c r="D204" s="191" t="s">
        <v>131</v>
      </c>
      <c r="E204" s="192" t="s">
        <v>693</v>
      </c>
      <c r="F204" s="193" t="s">
        <v>694</v>
      </c>
      <c r="G204" s="194" t="s">
        <v>281</v>
      </c>
      <c r="H204" s="195">
        <v>202.5</v>
      </c>
      <c r="I204" s="196"/>
      <c r="J204" s="197">
        <f>ROUND(I204*H204,2)</f>
        <v>0</v>
      </c>
      <c r="K204" s="193" t="s">
        <v>135</v>
      </c>
      <c r="L204" s="37"/>
      <c r="M204" s="198" t="s">
        <v>1</v>
      </c>
      <c r="N204" s="199" t="s">
        <v>45</v>
      </c>
      <c r="O204" s="65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AR204" s="202" t="s">
        <v>136</v>
      </c>
      <c r="AT204" s="202" t="s">
        <v>131</v>
      </c>
      <c r="AU204" s="202" t="s">
        <v>90</v>
      </c>
      <c r="AY204" s="16" t="s">
        <v>129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6" t="s">
        <v>88</v>
      </c>
      <c r="BK204" s="203">
        <f>ROUND(I204*H204,2)</f>
        <v>0</v>
      </c>
      <c r="BL204" s="16" t="s">
        <v>136</v>
      </c>
      <c r="BM204" s="202" t="s">
        <v>695</v>
      </c>
    </row>
    <row r="205" spans="2:65" s="1" customFormat="1" ht="60" customHeight="1">
      <c r="B205" s="33"/>
      <c r="C205" s="191" t="s">
        <v>278</v>
      </c>
      <c r="D205" s="191" t="s">
        <v>131</v>
      </c>
      <c r="E205" s="192" t="s">
        <v>696</v>
      </c>
      <c r="F205" s="193" t="s">
        <v>697</v>
      </c>
      <c r="G205" s="194" t="s">
        <v>281</v>
      </c>
      <c r="H205" s="195">
        <v>202.5</v>
      </c>
      <c r="I205" s="196"/>
      <c r="J205" s="197">
        <f>ROUND(I205*H205,2)</f>
        <v>0</v>
      </c>
      <c r="K205" s="193" t="s">
        <v>135</v>
      </c>
      <c r="L205" s="37"/>
      <c r="M205" s="198" t="s">
        <v>1</v>
      </c>
      <c r="N205" s="199" t="s">
        <v>45</v>
      </c>
      <c r="O205" s="65"/>
      <c r="P205" s="200">
        <f>O205*H205</f>
        <v>0</v>
      </c>
      <c r="Q205" s="200">
        <v>0.04</v>
      </c>
      <c r="R205" s="200">
        <f>Q205*H205</f>
        <v>8.1</v>
      </c>
      <c r="S205" s="200">
        <v>0</v>
      </c>
      <c r="T205" s="201">
        <f>S205*H205</f>
        <v>0</v>
      </c>
      <c r="AR205" s="202" t="s">
        <v>136</v>
      </c>
      <c r="AT205" s="202" t="s">
        <v>131</v>
      </c>
      <c r="AU205" s="202" t="s">
        <v>90</v>
      </c>
      <c r="AY205" s="16" t="s">
        <v>129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6" t="s">
        <v>88</v>
      </c>
      <c r="BK205" s="203">
        <f>ROUND(I205*H205,2)</f>
        <v>0</v>
      </c>
      <c r="BL205" s="16" t="s">
        <v>136</v>
      </c>
      <c r="BM205" s="202" t="s">
        <v>698</v>
      </c>
    </row>
    <row r="206" spans="2:65" s="1" customFormat="1" ht="16.5" customHeight="1">
      <c r="B206" s="33"/>
      <c r="C206" s="237" t="s">
        <v>283</v>
      </c>
      <c r="D206" s="237" t="s">
        <v>269</v>
      </c>
      <c r="E206" s="238" t="s">
        <v>699</v>
      </c>
      <c r="F206" s="239" t="s">
        <v>700</v>
      </c>
      <c r="G206" s="240" t="s">
        <v>281</v>
      </c>
      <c r="H206" s="241">
        <v>206.55</v>
      </c>
      <c r="I206" s="242"/>
      <c r="J206" s="243">
        <f>ROUND(I206*H206,2)</f>
        <v>0</v>
      </c>
      <c r="K206" s="239" t="s">
        <v>1</v>
      </c>
      <c r="L206" s="244"/>
      <c r="M206" s="245" t="s">
        <v>1</v>
      </c>
      <c r="N206" s="246" t="s">
        <v>45</v>
      </c>
      <c r="O206" s="65"/>
      <c r="P206" s="200">
        <f>O206*H206</f>
        <v>0</v>
      </c>
      <c r="Q206" s="200">
        <v>1.0800000000000001E-2</v>
      </c>
      <c r="R206" s="200">
        <f>Q206*H206</f>
        <v>2.2307400000000004</v>
      </c>
      <c r="S206" s="200">
        <v>0</v>
      </c>
      <c r="T206" s="201">
        <f>S206*H206</f>
        <v>0</v>
      </c>
      <c r="AR206" s="202" t="s">
        <v>189</v>
      </c>
      <c r="AT206" s="202" t="s">
        <v>269</v>
      </c>
      <c r="AU206" s="202" t="s">
        <v>90</v>
      </c>
      <c r="AY206" s="16" t="s">
        <v>129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6" t="s">
        <v>88</v>
      </c>
      <c r="BK206" s="203">
        <f>ROUND(I206*H206,2)</f>
        <v>0</v>
      </c>
      <c r="BL206" s="16" t="s">
        <v>136</v>
      </c>
      <c r="BM206" s="202" t="s">
        <v>701</v>
      </c>
    </row>
    <row r="207" spans="2:65" s="12" customFormat="1" ht="10">
      <c r="B207" s="204"/>
      <c r="C207" s="205"/>
      <c r="D207" s="206" t="s">
        <v>138</v>
      </c>
      <c r="E207" s="205"/>
      <c r="F207" s="208" t="s">
        <v>702</v>
      </c>
      <c r="G207" s="205"/>
      <c r="H207" s="209">
        <v>206.55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138</v>
      </c>
      <c r="AU207" s="215" t="s">
        <v>90</v>
      </c>
      <c r="AV207" s="12" t="s">
        <v>90</v>
      </c>
      <c r="AW207" s="12" t="s">
        <v>4</v>
      </c>
      <c r="AX207" s="12" t="s">
        <v>88</v>
      </c>
      <c r="AY207" s="215" t="s">
        <v>129</v>
      </c>
    </row>
    <row r="208" spans="2:65" s="1" customFormat="1" ht="16.5" customHeight="1">
      <c r="B208" s="33"/>
      <c r="C208" s="237" t="s">
        <v>291</v>
      </c>
      <c r="D208" s="237" t="s">
        <v>269</v>
      </c>
      <c r="E208" s="238" t="s">
        <v>703</v>
      </c>
      <c r="F208" s="239" t="s">
        <v>704</v>
      </c>
      <c r="G208" s="240" t="s">
        <v>281</v>
      </c>
      <c r="H208" s="241">
        <v>205</v>
      </c>
      <c r="I208" s="242"/>
      <c r="J208" s="243">
        <f>ROUND(I208*H208,2)</f>
        <v>0</v>
      </c>
      <c r="K208" s="239" t="s">
        <v>1</v>
      </c>
      <c r="L208" s="244"/>
      <c r="M208" s="245" t="s">
        <v>1</v>
      </c>
      <c r="N208" s="246" t="s">
        <v>45</v>
      </c>
      <c r="O208" s="65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AR208" s="202" t="s">
        <v>189</v>
      </c>
      <c r="AT208" s="202" t="s">
        <v>269</v>
      </c>
      <c r="AU208" s="202" t="s">
        <v>90</v>
      </c>
      <c r="AY208" s="16" t="s">
        <v>129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6" t="s">
        <v>88</v>
      </c>
      <c r="BK208" s="203">
        <f>ROUND(I208*H208,2)</f>
        <v>0</v>
      </c>
      <c r="BL208" s="16" t="s">
        <v>136</v>
      </c>
      <c r="BM208" s="202" t="s">
        <v>705</v>
      </c>
    </row>
    <row r="209" spans="2:65" s="1" customFormat="1" ht="72" customHeight="1">
      <c r="B209" s="33"/>
      <c r="C209" s="191" t="s">
        <v>296</v>
      </c>
      <c r="D209" s="191" t="s">
        <v>131</v>
      </c>
      <c r="E209" s="192" t="s">
        <v>706</v>
      </c>
      <c r="F209" s="193" t="s">
        <v>707</v>
      </c>
      <c r="G209" s="194" t="s">
        <v>281</v>
      </c>
      <c r="H209" s="195">
        <v>25.5</v>
      </c>
      <c r="I209" s="196"/>
      <c r="J209" s="197">
        <f>ROUND(I209*H209,2)</f>
        <v>0</v>
      </c>
      <c r="K209" s="193" t="s">
        <v>135</v>
      </c>
      <c r="L209" s="37"/>
      <c r="M209" s="198" t="s">
        <v>1</v>
      </c>
      <c r="N209" s="199" t="s">
        <v>45</v>
      </c>
      <c r="O209" s="65"/>
      <c r="P209" s="200">
        <f>O209*H209</f>
        <v>0</v>
      </c>
      <c r="Q209" s="200">
        <v>8.4250000000000005E-2</v>
      </c>
      <c r="R209" s="200">
        <f>Q209*H209</f>
        <v>2.1483750000000001</v>
      </c>
      <c r="S209" s="200">
        <v>0</v>
      </c>
      <c r="T209" s="201">
        <f>S209*H209</f>
        <v>0</v>
      </c>
      <c r="AR209" s="202" t="s">
        <v>136</v>
      </c>
      <c r="AT209" s="202" t="s">
        <v>131</v>
      </c>
      <c r="AU209" s="202" t="s">
        <v>90</v>
      </c>
      <c r="AY209" s="16" t="s">
        <v>129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6" t="s">
        <v>88</v>
      </c>
      <c r="BK209" s="203">
        <f>ROUND(I209*H209,2)</f>
        <v>0</v>
      </c>
      <c r="BL209" s="16" t="s">
        <v>136</v>
      </c>
      <c r="BM209" s="202" t="s">
        <v>708</v>
      </c>
    </row>
    <row r="210" spans="2:65" s="12" customFormat="1" ht="10">
      <c r="B210" s="204"/>
      <c r="C210" s="205"/>
      <c r="D210" s="206" t="s">
        <v>138</v>
      </c>
      <c r="E210" s="207" t="s">
        <v>1</v>
      </c>
      <c r="F210" s="208" t="s">
        <v>678</v>
      </c>
      <c r="G210" s="205"/>
      <c r="H210" s="209">
        <v>25.5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138</v>
      </c>
      <c r="AU210" s="215" t="s">
        <v>90</v>
      </c>
      <c r="AV210" s="12" t="s">
        <v>90</v>
      </c>
      <c r="AW210" s="12" t="s">
        <v>34</v>
      </c>
      <c r="AX210" s="12" t="s">
        <v>80</v>
      </c>
      <c r="AY210" s="215" t="s">
        <v>129</v>
      </c>
    </row>
    <row r="211" spans="2:65" s="14" customFormat="1" ht="10">
      <c r="B211" s="226"/>
      <c r="C211" s="227"/>
      <c r="D211" s="206" t="s">
        <v>138</v>
      </c>
      <c r="E211" s="228" t="s">
        <v>1</v>
      </c>
      <c r="F211" s="229" t="s">
        <v>145</v>
      </c>
      <c r="G211" s="227"/>
      <c r="H211" s="230">
        <v>25.5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138</v>
      </c>
      <c r="AU211" s="236" t="s">
        <v>90</v>
      </c>
      <c r="AV211" s="14" t="s">
        <v>136</v>
      </c>
      <c r="AW211" s="14" t="s">
        <v>34</v>
      </c>
      <c r="AX211" s="14" t="s">
        <v>88</v>
      </c>
      <c r="AY211" s="236" t="s">
        <v>129</v>
      </c>
    </row>
    <row r="212" spans="2:65" s="1" customFormat="1" ht="16.5" customHeight="1">
      <c r="B212" s="33"/>
      <c r="C212" s="237" t="s">
        <v>300</v>
      </c>
      <c r="D212" s="237" t="s">
        <v>269</v>
      </c>
      <c r="E212" s="238" t="s">
        <v>709</v>
      </c>
      <c r="F212" s="239" t="s">
        <v>710</v>
      </c>
      <c r="G212" s="240" t="s">
        <v>281</v>
      </c>
      <c r="H212" s="241">
        <v>26.01</v>
      </c>
      <c r="I212" s="242"/>
      <c r="J212" s="243">
        <f>ROUND(I212*H212,2)</f>
        <v>0</v>
      </c>
      <c r="K212" s="239" t="s">
        <v>1</v>
      </c>
      <c r="L212" s="244"/>
      <c r="M212" s="245" t="s">
        <v>1</v>
      </c>
      <c r="N212" s="246" t="s">
        <v>45</v>
      </c>
      <c r="O212" s="65"/>
      <c r="P212" s="200">
        <f>O212*H212</f>
        <v>0</v>
      </c>
      <c r="Q212" s="200">
        <v>0.13200000000000001</v>
      </c>
      <c r="R212" s="200">
        <f>Q212*H212</f>
        <v>3.4333200000000001</v>
      </c>
      <c r="S212" s="200">
        <v>0</v>
      </c>
      <c r="T212" s="201">
        <f>S212*H212</f>
        <v>0</v>
      </c>
      <c r="AR212" s="202" t="s">
        <v>189</v>
      </c>
      <c r="AT212" s="202" t="s">
        <v>269</v>
      </c>
      <c r="AU212" s="202" t="s">
        <v>90</v>
      </c>
      <c r="AY212" s="16" t="s">
        <v>129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6" t="s">
        <v>88</v>
      </c>
      <c r="BK212" s="203">
        <f>ROUND(I212*H212,2)</f>
        <v>0</v>
      </c>
      <c r="BL212" s="16" t="s">
        <v>136</v>
      </c>
      <c r="BM212" s="202" t="s">
        <v>711</v>
      </c>
    </row>
    <row r="213" spans="2:65" s="12" customFormat="1" ht="10">
      <c r="B213" s="204"/>
      <c r="C213" s="205"/>
      <c r="D213" s="206" t="s">
        <v>138</v>
      </c>
      <c r="E213" s="205"/>
      <c r="F213" s="208" t="s">
        <v>712</v>
      </c>
      <c r="G213" s="205"/>
      <c r="H213" s="209">
        <v>26.01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138</v>
      </c>
      <c r="AU213" s="215" t="s">
        <v>90</v>
      </c>
      <c r="AV213" s="12" t="s">
        <v>90</v>
      </c>
      <c r="AW213" s="12" t="s">
        <v>4</v>
      </c>
      <c r="AX213" s="12" t="s">
        <v>88</v>
      </c>
      <c r="AY213" s="215" t="s">
        <v>129</v>
      </c>
    </row>
    <row r="214" spans="2:65" s="11" customFormat="1" ht="22.75" customHeight="1">
      <c r="B214" s="175"/>
      <c r="C214" s="176"/>
      <c r="D214" s="177" t="s">
        <v>79</v>
      </c>
      <c r="E214" s="189" t="s">
        <v>189</v>
      </c>
      <c r="F214" s="189" t="s">
        <v>713</v>
      </c>
      <c r="G214" s="176"/>
      <c r="H214" s="176"/>
      <c r="I214" s="179"/>
      <c r="J214" s="190">
        <f>BK214</f>
        <v>0</v>
      </c>
      <c r="K214" s="176"/>
      <c r="L214" s="181"/>
      <c r="M214" s="182"/>
      <c r="N214" s="183"/>
      <c r="O214" s="183"/>
      <c r="P214" s="184">
        <f>SUM(P215:P238)</f>
        <v>0</v>
      </c>
      <c r="Q214" s="183"/>
      <c r="R214" s="184">
        <f>SUM(R215:R238)</f>
        <v>5.5158038000000005</v>
      </c>
      <c r="S214" s="183"/>
      <c r="T214" s="185">
        <f>SUM(T215:T238)</f>
        <v>0.99840000000000007</v>
      </c>
      <c r="AR214" s="186" t="s">
        <v>88</v>
      </c>
      <c r="AT214" s="187" t="s">
        <v>79</v>
      </c>
      <c r="AU214" s="187" t="s">
        <v>88</v>
      </c>
      <c r="AY214" s="186" t="s">
        <v>129</v>
      </c>
      <c r="BK214" s="188">
        <f>SUM(BK215:BK238)</f>
        <v>0</v>
      </c>
    </row>
    <row r="215" spans="2:65" s="1" customFormat="1" ht="36" customHeight="1">
      <c r="B215" s="33"/>
      <c r="C215" s="191" t="s">
        <v>306</v>
      </c>
      <c r="D215" s="191" t="s">
        <v>131</v>
      </c>
      <c r="E215" s="192" t="s">
        <v>714</v>
      </c>
      <c r="F215" s="193" t="s">
        <v>715</v>
      </c>
      <c r="G215" s="194" t="s">
        <v>134</v>
      </c>
      <c r="H215" s="195">
        <v>33.76</v>
      </c>
      <c r="I215" s="196"/>
      <c r="J215" s="197">
        <f>ROUND(I215*H215,2)</f>
        <v>0</v>
      </c>
      <c r="K215" s="193" t="s">
        <v>135</v>
      </c>
      <c r="L215" s="37"/>
      <c r="M215" s="198" t="s">
        <v>1</v>
      </c>
      <c r="N215" s="199" t="s">
        <v>45</v>
      </c>
      <c r="O215" s="65"/>
      <c r="P215" s="200">
        <f>O215*H215</f>
        <v>0</v>
      </c>
      <c r="Q215" s="200">
        <v>1.7799999999999999E-3</v>
      </c>
      <c r="R215" s="200">
        <f>Q215*H215</f>
        <v>6.0092799999999995E-2</v>
      </c>
      <c r="S215" s="200">
        <v>0</v>
      </c>
      <c r="T215" s="201">
        <f>S215*H215</f>
        <v>0</v>
      </c>
      <c r="AR215" s="202" t="s">
        <v>136</v>
      </c>
      <c r="AT215" s="202" t="s">
        <v>131</v>
      </c>
      <c r="AU215" s="202" t="s">
        <v>90</v>
      </c>
      <c r="AY215" s="16" t="s">
        <v>129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6" t="s">
        <v>88</v>
      </c>
      <c r="BK215" s="203">
        <f>ROUND(I215*H215,2)</f>
        <v>0</v>
      </c>
      <c r="BL215" s="16" t="s">
        <v>136</v>
      </c>
      <c r="BM215" s="202" t="s">
        <v>716</v>
      </c>
    </row>
    <row r="216" spans="2:65" s="12" customFormat="1" ht="10">
      <c r="B216" s="204"/>
      <c r="C216" s="205"/>
      <c r="D216" s="206" t="s">
        <v>138</v>
      </c>
      <c r="E216" s="207" t="s">
        <v>1</v>
      </c>
      <c r="F216" s="208" t="s">
        <v>717</v>
      </c>
      <c r="G216" s="205"/>
      <c r="H216" s="209">
        <v>33.76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138</v>
      </c>
      <c r="AU216" s="215" t="s">
        <v>90</v>
      </c>
      <c r="AV216" s="12" t="s">
        <v>90</v>
      </c>
      <c r="AW216" s="12" t="s">
        <v>34</v>
      </c>
      <c r="AX216" s="12" t="s">
        <v>80</v>
      </c>
      <c r="AY216" s="215" t="s">
        <v>129</v>
      </c>
    </row>
    <row r="217" spans="2:65" s="14" customFormat="1" ht="10">
      <c r="B217" s="226"/>
      <c r="C217" s="227"/>
      <c r="D217" s="206" t="s">
        <v>138</v>
      </c>
      <c r="E217" s="228" t="s">
        <v>1</v>
      </c>
      <c r="F217" s="229" t="s">
        <v>145</v>
      </c>
      <c r="G217" s="227"/>
      <c r="H217" s="230">
        <v>33.76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AT217" s="236" t="s">
        <v>138</v>
      </c>
      <c r="AU217" s="236" t="s">
        <v>90</v>
      </c>
      <c r="AV217" s="14" t="s">
        <v>136</v>
      </c>
      <c r="AW217" s="14" t="s">
        <v>34</v>
      </c>
      <c r="AX217" s="14" t="s">
        <v>88</v>
      </c>
      <c r="AY217" s="236" t="s">
        <v>129</v>
      </c>
    </row>
    <row r="218" spans="2:65" s="1" customFormat="1" ht="36" customHeight="1">
      <c r="B218" s="33"/>
      <c r="C218" s="191" t="s">
        <v>314</v>
      </c>
      <c r="D218" s="191" t="s">
        <v>131</v>
      </c>
      <c r="E218" s="192" t="s">
        <v>718</v>
      </c>
      <c r="F218" s="193" t="s">
        <v>719</v>
      </c>
      <c r="G218" s="194" t="s">
        <v>134</v>
      </c>
      <c r="H218" s="195">
        <v>22.65</v>
      </c>
      <c r="I218" s="196"/>
      <c r="J218" s="197">
        <f>ROUND(I218*H218,2)</f>
        <v>0</v>
      </c>
      <c r="K218" s="193" t="s">
        <v>135</v>
      </c>
      <c r="L218" s="37"/>
      <c r="M218" s="198" t="s">
        <v>1</v>
      </c>
      <c r="N218" s="199" t="s">
        <v>45</v>
      </c>
      <c r="O218" s="65"/>
      <c r="P218" s="200">
        <f>O218*H218</f>
        <v>0</v>
      </c>
      <c r="Q218" s="200">
        <v>2.7399999999999998E-3</v>
      </c>
      <c r="R218" s="200">
        <f>Q218*H218</f>
        <v>6.2060999999999991E-2</v>
      </c>
      <c r="S218" s="200">
        <v>0</v>
      </c>
      <c r="T218" s="201">
        <f>S218*H218</f>
        <v>0</v>
      </c>
      <c r="AR218" s="202" t="s">
        <v>136</v>
      </c>
      <c r="AT218" s="202" t="s">
        <v>131</v>
      </c>
      <c r="AU218" s="202" t="s">
        <v>90</v>
      </c>
      <c r="AY218" s="16" t="s">
        <v>129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6" t="s">
        <v>88</v>
      </c>
      <c r="BK218" s="203">
        <f>ROUND(I218*H218,2)</f>
        <v>0</v>
      </c>
      <c r="BL218" s="16" t="s">
        <v>136</v>
      </c>
      <c r="BM218" s="202" t="s">
        <v>720</v>
      </c>
    </row>
    <row r="219" spans="2:65" s="12" customFormat="1" ht="10">
      <c r="B219" s="204"/>
      <c r="C219" s="205"/>
      <c r="D219" s="206" t="s">
        <v>138</v>
      </c>
      <c r="E219" s="207" t="s">
        <v>1</v>
      </c>
      <c r="F219" s="208" t="s">
        <v>721</v>
      </c>
      <c r="G219" s="205"/>
      <c r="H219" s="209">
        <v>22.65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138</v>
      </c>
      <c r="AU219" s="215" t="s">
        <v>90</v>
      </c>
      <c r="AV219" s="12" t="s">
        <v>90</v>
      </c>
      <c r="AW219" s="12" t="s">
        <v>34</v>
      </c>
      <c r="AX219" s="12" t="s">
        <v>80</v>
      </c>
      <c r="AY219" s="215" t="s">
        <v>129</v>
      </c>
    </row>
    <row r="220" spans="2:65" s="13" customFormat="1" ht="10">
      <c r="B220" s="216"/>
      <c r="C220" s="217"/>
      <c r="D220" s="206" t="s">
        <v>138</v>
      </c>
      <c r="E220" s="218" t="s">
        <v>1</v>
      </c>
      <c r="F220" s="219" t="s">
        <v>650</v>
      </c>
      <c r="G220" s="217"/>
      <c r="H220" s="218" t="s">
        <v>1</v>
      </c>
      <c r="I220" s="220"/>
      <c r="J220" s="217"/>
      <c r="K220" s="217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138</v>
      </c>
      <c r="AU220" s="225" t="s">
        <v>90</v>
      </c>
      <c r="AV220" s="13" t="s">
        <v>88</v>
      </c>
      <c r="AW220" s="13" t="s">
        <v>34</v>
      </c>
      <c r="AX220" s="13" t="s">
        <v>80</v>
      </c>
      <c r="AY220" s="225" t="s">
        <v>129</v>
      </c>
    </row>
    <row r="221" spans="2:65" s="14" customFormat="1" ht="10">
      <c r="B221" s="226"/>
      <c r="C221" s="227"/>
      <c r="D221" s="206" t="s">
        <v>138</v>
      </c>
      <c r="E221" s="228" t="s">
        <v>1</v>
      </c>
      <c r="F221" s="229" t="s">
        <v>685</v>
      </c>
      <c r="G221" s="227"/>
      <c r="H221" s="230">
        <v>22.65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138</v>
      </c>
      <c r="AU221" s="236" t="s">
        <v>90</v>
      </c>
      <c r="AV221" s="14" t="s">
        <v>136</v>
      </c>
      <c r="AW221" s="14" t="s">
        <v>34</v>
      </c>
      <c r="AX221" s="14" t="s">
        <v>88</v>
      </c>
      <c r="AY221" s="236" t="s">
        <v>129</v>
      </c>
    </row>
    <row r="222" spans="2:65" s="1" customFormat="1" ht="36" customHeight="1">
      <c r="B222" s="33"/>
      <c r="C222" s="191" t="s">
        <v>319</v>
      </c>
      <c r="D222" s="191" t="s">
        <v>131</v>
      </c>
      <c r="E222" s="192" t="s">
        <v>722</v>
      </c>
      <c r="F222" s="193" t="s">
        <v>723</v>
      </c>
      <c r="G222" s="194" t="s">
        <v>317</v>
      </c>
      <c r="H222" s="195">
        <v>2</v>
      </c>
      <c r="I222" s="196"/>
      <c r="J222" s="197">
        <f t="shared" ref="J222:J231" si="0">ROUND(I222*H222,2)</f>
        <v>0</v>
      </c>
      <c r="K222" s="193" t="s">
        <v>135</v>
      </c>
      <c r="L222" s="37"/>
      <c r="M222" s="198" t="s">
        <v>1</v>
      </c>
      <c r="N222" s="199" t="s">
        <v>45</v>
      </c>
      <c r="O222" s="65"/>
      <c r="P222" s="200">
        <f t="shared" ref="P222:P231" si="1">O222*H222</f>
        <v>0</v>
      </c>
      <c r="Q222" s="200">
        <v>0</v>
      </c>
      <c r="R222" s="200">
        <f t="shared" ref="R222:R231" si="2">Q222*H222</f>
        <v>0</v>
      </c>
      <c r="S222" s="200">
        <v>0</v>
      </c>
      <c r="T222" s="201">
        <f t="shared" ref="T222:T231" si="3">S222*H222</f>
        <v>0</v>
      </c>
      <c r="AR222" s="202" t="s">
        <v>136</v>
      </c>
      <c r="AT222" s="202" t="s">
        <v>131</v>
      </c>
      <c r="AU222" s="202" t="s">
        <v>90</v>
      </c>
      <c r="AY222" s="16" t="s">
        <v>129</v>
      </c>
      <c r="BE222" s="203">
        <f t="shared" ref="BE222:BE231" si="4">IF(N222="základní",J222,0)</f>
        <v>0</v>
      </c>
      <c r="BF222" s="203">
        <f t="shared" ref="BF222:BF231" si="5">IF(N222="snížená",J222,0)</f>
        <v>0</v>
      </c>
      <c r="BG222" s="203">
        <f t="shared" ref="BG222:BG231" si="6">IF(N222="zákl. přenesená",J222,0)</f>
        <v>0</v>
      </c>
      <c r="BH222" s="203">
        <f t="shared" ref="BH222:BH231" si="7">IF(N222="sníž. přenesená",J222,0)</f>
        <v>0</v>
      </c>
      <c r="BI222" s="203">
        <f t="shared" ref="BI222:BI231" si="8">IF(N222="nulová",J222,0)</f>
        <v>0</v>
      </c>
      <c r="BJ222" s="16" t="s">
        <v>88</v>
      </c>
      <c r="BK222" s="203">
        <f t="shared" ref="BK222:BK231" si="9">ROUND(I222*H222,2)</f>
        <v>0</v>
      </c>
      <c r="BL222" s="16" t="s">
        <v>136</v>
      </c>
      <c r="BM222" s="202" t="s">
        <v>724</v>
      </c>
    </row>
    <row r="223" spans="2:65" s="1" customFormat="1" ht="24" customHeight="1">
      <c r="B223" s="33"/>
      <c r="C223" s="237" t="s">
        <v>323</v>
      </c>
      <c r="D223" s="237" t="s">
        <v>269</v>
      </c>
      <c r="E223" s="238" t="s">
        <v>725</v>
      </c>
      <c r="F223" s="239" t="s">
        <v>726</v>
      </c>
      <c r="G223" s="240" t="s">
        <v>317</v>
      </c>
      <c r="H223" s="241">
        <v>2</v>
      </c>
      <c r="I223" s="242"/>
      <c r="J223" s="243">
        <f t="shared" si="0"/>
        <v>0</v>
      </c>
      <c r="K223" s="239" t="s">
        <v>135</v>
      </c>
      <c r="L223" s="244"/>
      <c r="M223" s="245" t="s">
        <v>1</v>
      </c>
      <c r="N223" s="246" t="s">
        <v>45</v>
      </c>
      <c r="O223" s="65"/>
      <c r="P223" s="200">
        <f t="shared" si="1"/>
        <v>0</v>
      </c>
      <c r="Q223" s="200">
        <v>1.1000000000000001E-3</v>
      </c>
      <c r="R223" s="200">
        <f t="shared" si="2"/>
        <v>2.2000000000000001E-3</v>
      </c>
      <c r="S223" s="200">
        <v>0</v>
      </c>
      <c r="T223" s="201">
        <f t="shared" si="3"/>
        <v>0</v>
      </c>
      <c r="AR223" s="202" t="s">
        <v>189</v>
      </c>
      <c r="AT223" s="202" t="s">
        <v>269</v>
      </c>
      <c r="AU223" s="202" t="s">
        <v>90</v>
      </c>
      <c r="AY223" s="16" t="s">
        <v>129</v>
      </c>
      <c r="BE223" s="203">
        <f t="shared" si="4"/>
        <v>0</v>
      </c>
      <c r="BF223" s="203">
        <f t="shared" si="5"/>
        <v>0</v>
      </c>
      <c r="BG223" s="203">
        <f t="shared" si="6"/>
        <v>0</v>
      </c>
      <c r="BH223" s="203">
        <f t="shared" si="7"/>
        <v>0</v>
      </c>
      <c r="BI223" s="203">
        <f t="shared" si="8"/>
        <v>0</v>
      </c>
      <c r="BJ223" s="16" t="s">
        <v>88</v>
      </c>
      <c r="BK223" s="203">
        <f t="shared" si="9"/>
        <v>0</v>
      </c>
      <c r="BL223" s="16" t="s">
        <v>136</v>
      </c>
      <c r="BM223" s="202" t="s">
        <v>727</v>
      </c>
    </row>
    <row r="224" spans="2:65" s="1" customFormat="1" ht="36" customHeight="1">
      <c r="B224" s="33"/>
      <c r="C224" s="191" t="s">
        <v>328</v>
      </c>
      <c r="D224" s="191" t="s">
        <v>131</v>
      </c>
      <c r="E224" s="192" t="s">
        <v>728</v>
      </c>
      <c r="F224" s="193" t="s">
        <v>729</v>
      </c>
      <c r="G224" s="194" t="s">
        <v>317</v>
      </c>
      <c r="H224" s="195">
        <v>8</v>
      </c>
      <c r="I224" s="196"/>
      <c r="J224" s="197">
        <f t="shared" si="0"/>
        <v>0</v>
      </c>
      <c r="K224" s="193" t="s">
        <v>135</v>
      </c>
      <c r="L224" s="37"/>
      <c r="M224" s="198" t="s">
        <v>1</v>
      </c>
      <c r="N224" s="199" t="s">
        <v>45</v>
      </c>
      <c r="O224" s="65"/>
      <c r="P224" s="200">
        <f t="shared" si="1"/>
        <v>0</v>
      </c>
      <c r="Q224" s="200">
        <v>0</v>
      </c>
      <c r="R224" s="200">
        <f t="shared" si="2"/>
        <v>0</v>
      </c>
      <c r="S224" s="200">
        <v>0</v>
      </c>
      <c r="T224" s="201">
        <f t="shared" si="3"/>
        <v>0</v>
      </c>
      <c r="AR224" s="202" t="s">
        <v>136</v>
      </c>
      <c r="AT224" s="202" t="s">
        <v>131</v>
      </c>
      <c r="AU224" s="202" t="s">
        <v>90</v>
      </c>
      <c r="AY224" s="16" t="s">
        <v>129</v>
      </c>
      <c r="BE224" s="203">
        <f t="shared" si="4"/>
        <v>0</v>
      </c>
      <c r="BF224" s="203">
        <f t="shared" si="5"/>
        <v>0</v>
      </c>
      <c r="BG224" s="203">
        <f t="shared" si="6"/>
        <v>0</v>
      </c>
      <c r="BH224" s="203">
        <f t="shared" si="7"/>
        <v>0</v>
      </c>
      <c r="BI224" s="203">
        <f t="shared" si="8"/>
        <v>0</v>
      </c>
      <c r="BJ224" s="16" t="s">
        <v>88</v>
      </c>
      <c r="BK224" s="203">
        <f t="shared" si="9"/>
        <v>0</v>
      </c>
      <c r="BL224" s="16" t="s">
        <v>136</v>
      </c>
      <c r="BM224" s="202" t="s">
        <v>730</v>
      </c>
    </row>
    <row r="225" spans="2:65" s="1" customFormat="1" ht="16.5" customHeight="1">
      <c r="B225" s="33"/>
      <c r="C225" s="237" t="s">
        <v>332</v>
      </c>
      <c r="D225" s="237" t="s">
        <v>269</v>
      </c>
      <c r="E225" s="238" t="s">
        <v>731</v>
      </c>
      <c r="F225" s="239" t="s">
        <v>732</v>
      </c>
      <c r="G225" s="240" t="s">
        <v>317</v>
      </c>
      <c r="H225" s="241">
        <v>8</v>
      </c>
      <c r="I225" s="242"/>
      <c r="J225" s="243">
        <f t="shared" si="0"/>
        <v>0</v>
      </c>
      <c r="K225" s="239" t="s">
        <v>135</v>
      </c>
      <c r="L225" s="244"/>
      <c r="M225" s="245" t="s">
        <v>1</v>
      </c>
      <c r="N225" s="246" t="s">
        <v>45</v>
      </c>
      <c r="O225" s="65"/>
      <c r="P225" s="200">
        <f t="shared" si="1"/>
        <v>0</v>
      </c>
      <c r="Q225" s="200">
        <v>3.5E-4</v>
      </c>
      <c r="R225" s="200">
        <f t="shared" si="2"/>
        <v>2.8E-3</v>
      </c>
      <c r="S225" s="200">
        <v>0</v>
      </c>
      <c r="T225" s="201">
        <f t="shared" si="3"/>
        <v>0</v>
      </c>
      <c r="AR225" s="202" t="s">
        <v>189</v>
      </c>
      <c r="AT225" s="202" t="s">
        <v>269</v>
      </c>
      <c r="AU225" s="202" t="s">
        <v>90</v>
      </c>
      <c r="AY225" s="16" t="s">
        <v>129</v>
      </c>
      <c r="BE225" s="203">
        <f t="shared" si="4"/>
        <v>0</v>
      </c>
      <c r="BF225" s="203">
        <f t="shared" si="5"/>
        <v>0</v>
      </c>
      <c r="BG225" s="203">
        <f t="shared" si="6"/>
        <v>0</v>
      </c>
      <c r="BH225" s="203">
        <f t="shared" si="7"/>
        <v>0</v>
      </c>
      <c r="BI225" s="203">
        <f t="shared" si="8"/>
        <v>0</v>
      </c>
      <c r="BJ225" s="16" t="s">
        <v>88</v>
      </c>
      <c r="BK225" s="203">
        <f t="shared" si="9"/>
        <v>0</v>
      </c>
      <c r="BL225" s="16" t="s">
        <v>136</v>
      </c>
      <c r="BM225" s="202" t="s">
        <v>733</v>
      </c>
    </row>
    <row r="226" spans="2:65" s="1" customFormat="1" ht="36" customHeight="1">
      <c r="B226" s="33"/>
      <c r="C226" s="191" t="s">
        <v>336</v>
      </c>
      <c r="D226" s="191" t="s">
        <v>131</v>
      </c>
      <c r="E226" s="192" t="s">
        <v>734</v>
      </c>
      <c r="F226" s="193" t="s">
        <v>735</v>
      </c>
      <c r="G226" s="194" t="s">
        <v>317</v>
      </c>
      <c r="H226" s="195">
        <v>3</v>
      </c>
      <c r="I226" s="196"/>
      <c r="J226" s="197">
        <f t="shared" si="0"/>
        <v>0</v>
      </c>
      <c r="K226" s="193" t="s">
        <v>135</v>
      </c>
      <c r="L226" s="37"/>
      <c r="M226" s="198" t="s">
        <v>1</v>
      </c>
      <c r="N226" s="199" t="s">
        <v>45</v>
      </c>
      <c r="O226" s="65"/>
      <c r="P226" s="200">
        <f t="shared" si="1"/>
        <v>0</v>
      </c>
      <c r="Q226" s="200">
        <v>1.0000000000000001E-5</v>
      </c>
      <c r="R226" s="200">
        <f t="shared" si="2"/>
        <v>3.0000000000000004E-5</v>
      </c>
      <c r="S226" s="200">
        <v>0</v>
      </c>
      <c r="T226" s="201">
        <f t="shared" si="3"/>
        <v>0</v>
      </c>
      <c r="AR226" s="202" t="s">
        <v>136</v>
      </c>
      <c r="AT226" s="202" t="s">
        <v>131</v>
      </c>
      <c r="AU226" s="202" t="s">
        <v>90</v>
      </c>
      <c r="AY226" s="16" t="s">
        <v>129</v>
      </c>
      <c r="BE226" s="203">
        <f t="shared" si="4"/>
        <v>0</v>
      </c>
      <c r="BF226" s="203">
        <f t="shared" si="5"/>
        <v>0</v>
      </c>
      <c r="BG226" s="203">
        <f t="shared" si="6"/>
        <v>0</v>
      </c>
      <c r="BH226" s="203">
        <f t="shared" si="7"/>
        <v>0</v>
      </c>
      <c r="BI226" s="203">
        <f t="shared" si="8"/>
        <v>0</v>
      </c>
      <c r="BJ226" s="16" t="s">
        <v>88</v>
      </c>
      <c r="BK226" s="203">
        <f t="shared" si="9"/>
        <v>0</v>
      </c>
      <c r="BL226" s="16" t="s">
        <v>136</v>
      </c>
      <c r="BM226" s="202" t="s">
        <v>736</v>
      </c>
    </row>
    <row r="227" spans="2:65" s="1" customFormat="1" ht="16.5" customHeight="1">
      <c r="B227" s="33"/>
      <c r="C227" s="237" t="s">
        <v>341</v>
      </c>
      <c r="D227" s="237" t="s">
        <v>269</v>
      </c>
      <c r="E227" s="238" t="s">
        <v>737</v>
      </c>
      <c r="F227" s="239" t="s">
        <v>738</v>
      </c>
      <c r="G227" s="240" t="s">
        <v>317</v>
      </c>
      <c r="H227" s="241">
        <v>2</v>
      </c>
      <c r="I227" s="242"/>
      <c r="J227" s="243">
        <f t="shared" si="0"/>
        <v>0</v>
      </c>
      <c r="K227" s="239" t="s">
        <v>135</v>
      </c>
      <c r="L227" s="244"/>
      <c r="M227" s="245" t="s">
        <v>1</v>
      </c>
      <c r="N227" s="246" t="s">
        <v>45</v>
      </c>
      <c r="O227" s="65"/>
      <c r="P227" s="200">
        <f t="shared" si="1"/>
        <v>0</v>
      </c>
      <c r="Q227" s="200">
        <v>8.8000000000000003E-4</v>
      </c>
      <c r="R227" s="200">
        <f t="shared" si="2"/>
        <v>1.7600000000000001E-3</v>
      </c>
      <c r="S227" s="200">
        <v>0</v>
      </c>
      <c r="T227" s="201">
        <f t="shared" si="3"/>
        <v>0</v>
      </c>
      <c r="AR227" s="202" t="s">
        <v>189</v>
      </c>
      <c r="AT227" s="202" t="s">
        <v>269</v>
      </c>
      <c r="AU227" s="202" t="s">
        <v>90</v>
      </c>
      <c r="AY227" s="16" t="s">
        <v>129</v>
      </c>
      <c r="BE227" s="203">
        <f t="shared" si="4"/>
        <v>0</v>
      </c>
      <c r="BF227" s="203">
        <f t="shared" si="5"/>
        <v>0</v>
      </c>
      <c r="BG227" s="203">
        <f t="shared" si="6"/>
        <v>0</v>
      </c>
      <c r="BH227" s="203">
        <f t="shared" si="7"/>
        <v>0</v>
      </c>
      <c r="BI227" s="203">
        <f t="shared" si="8"/>
        <v>0</v>
      </c>
      <c r="BJ227" s="16" t="s">
        <v>88</v>
      </c>
      <c r="BK227" s="203">
        <f t="shared" si="9"/>
        <v>0</v>
      </c>
      <c r="BL227" s="16" t="s">
        <v>136</v>
      </c>
      <c r="BM227" s="202" t="s">
        <v>739</v>
      </c>
    </row>
    <row r="228" spans="2:65" s="1" customFormat="1" ht="24" customHeight="1">
      <c r="B228" s="33"/>
      <c r="C228" s="237" t="s">
        <v>346</v>
      </c>
      <c r="D228" s="237" t="s">
        <v>269</v>
      </c>
      <c r="E228" s="238" t="s">
        <v>740</v>
      </c>
      <c r="F228" s="239" t="s">
        <v>741</v>
      </c>
      <c r="G228" s="240" t="s">
        <v>317</v>
      </c>
      <c r="H228" s="241">
        <v>1</v>
      </c>
      <c r="I228" s="242"/>
      <c r="J228" s="243">
        <f t="shared" si="0"/>
        <v>0</v>
      </c>
      <c r="K228" s="239" t="s">
        <v>135</v>
      </c>
      <c r="L228" s="244"/>
      <c r="M228" s="245" t="s">
        <v>1</v>
      </c>
      <c r="N228" s="246" t="s">
        <v>45</v>
      </c>
      <c r="O228" s="65"/>
      <c r="P228" s="200">
        <f t="shared" si="1"/>
        <v>0</v>
      </c>
      <c r="Q228" s="200">
        <v>5.9999999999999995E-4</v>
      </c>
      <c r="R228" s="200">
        <f t="shared" si="2"/>
        <v>5.9999999999999995E-4</v>
      </c>
      <c r="S228" s="200">
        <v>0</v>
      </c>
      <c r="T228" s="201">
        <f t="shared" si="3"/>
        <v>0</v>
      </c>
      <c r="AR228" s="202" t="s">
        <v>189</v>
      </c>
      <c r="AT228" s="202" t="s">
        <v>269</v>
      </c>
      <c r="AU228" s="202" t="s">
        <v>90</v>
      </c>
      <c r="AY228" s="16" t="s">
        <v>129</v>
      </c>
      <c r="BE228" s="203">
        <f t="shared" si="4"/>
        <v>0</v>
      </c>
      <c r="BF228" s="203">
        <f t="shared" si="5"/>
        <v>0</v>
      </c>
      <c r="BG228" s="203">
        <f t="shared" si="6"/>
        <v>0</v>
      </c>
      <c r="BH228" s="203">
        <f t="shared" si="7"/>
        <v>0</v>
      </c>
      <c r="BI228" s="203">
        <f t="shared" si="8"/>
        <v>0</v>
      </c>
      <c r="BJ228" s="16" t="s">
        <v>88</v>
      </c>
      <c r="BK228" s="203">
        <f t="shared" si="9"/>
        <v>0</v>
      </c>
      <c r="BL228" s="16" t="s">
        <v>136</v>
      </c>
      <c r="BM228" s="202" t="s">
        <v>742</v>
      </c>
    </row>
    <row r="229" spans="2:65" s="1" customFormat="1" ht="36" customHeight="1">
      <c r="B229" s="33"/>
      <c r="C229" s="191" t="s">
        <v>350</v>
      </c>
      <c r="D229" s="191" t="s">
        <v>131</v>
      </c>
      <c r="E229" s="192" t="s">
        <v>743</v>
      </c>
      <c r="F229" s="193" t="s">
        <v>744</v>
      </c>
      <c r="G229" s="194" t="s">
        <v>317</v>
      </c>
      <c r="H229" s="195">
        <v>2</v>
      </c>
      <c r="I229" s="196"/>
      <c r="J229" s="197">
        <f t="shared" si="0"/>
        <v>0</v>
      </c>
      <c r="K229" s="193" t="s">
        <v>135</v>
      </c>
      <c r="L229" s="37"/>
      <c r="M229" s="198" t="s">
        <v>1</v>
      </c>
      <c r="N229" s="199" t="s">
        <v>45</v>
      </c>
      <c r="O229" s="65"/>
      <c r="P229" s="200">
        <f t="shared" si="1"/>
        <v>0</v>
      </c>
      <c r="Q229" s="200">
        <v>0</v>
      </c>
      <c r="R229" s="200">
        <f t="shared" si="2"/>
        <v>0</v>
      </c>
      <c r="S229" s="200">
        <v>0</v>
      </c>
      <c r="T229" s="201">
        <f t="shared" si="3"/>
        <v>0</v>
      </c>
      <c r="AR229" s="202" t="s">
        <v>136</v>
      </c>
      <c r="AT229" s="202" t="s">
        <v>131</v>
      </c>
      <c r="AU229" s="202" t="s">
        <v>90</v>
      </c>
      <c r="AY229" s="16" t="s">
        <v>129</v>
      </c>
      <c r="BE229" s="203">
        <f t="shared" si="4"/>
        <v>0</v>
      </c>
      <c r="BF229" s="203">
        <f t="shared" si="5"/>
        <v>0</v>
      </c>
      <c r="BG229" s="203">
        <f t="shared" si="6"/>
        <v>0</v>
      </c>
      <c r="BH229" s="203">
        <f t="shared" si="7"/>
        <v>0</v>
      </c>
      <c r="BI229" s="203">
        <f t="shared" si="8"/>
        <v>0</v>
      </c>
      <c r="BJ229" s="16" t="s">
        <v>88</v>
      </c>
      <c r="BK229" s="203">
        <f t="shared" si="9"/>
        <v>0</v>
      </c>
      <c r="BL229" s="16" t="s">
        <v>136</v>
      </c>
      <c r="BM229" s="202" t="s">
        <v>745</v>
      </c>
    </row>
    <row r="230" spans="2:65" s="1" customFormat="1" ht="16.5" customHeight="1">
      <c r="B230" s="33"/>
      <c r="C230" s="237" t="s">
        <v>355</v>
      </c>
      <c r="D230" s="237" t="s">
        <v>269</v>
      </c>
      <c r="E230" s="238" t="s">
        <v>746</v>
      </c>
      <c r="F230" s="239" t="s">
        <v>747</v>
      </c>
      <c r="G230" s="240" t="s">
        <v>317</v>
      </c>
      <c r="H230" s="241">
        <v>2</v>
      </c>
      <c r="I230" s="242"/>
      <c r="J230" s="243">
        <f t="shared" si="0"/>
        <v>0</v>
      </c>
      <c r="K230" s="239" t="s">
        <v>135</v>
      </c>
      <c r="L230" s="244"/>
      <c r="M230" s="245" t="s">
        <v>1</v>
      </c>
      <c r="N230" s="246" t="s">
        <v>45</v>
      </c>
      <c r="O230" s="65"/>
      <c r="P230" s="200">
        <f t="shared" si="1"/>
        <v>0</v>
      </c>
      <c r="Q230" s="200">
        <v>6.4999999999999997E-4</v>
      </c>
      <c r="R230" s="200">
        <f t="shared" si="2"/>
        <v>1.2999999999999999E-3</v>
      </c>
      <c r="S230" s="200">
        <v>0</v>
      </c>
      <c r="T230" s="201">
        <f t="shared" si="3"/>
        <v>0</v>
      </c>
      <c r="AR230" s="202" t="s">
        <v>189</v>
      </c>
      <c r="AT230" s="202" t="s">
        <v>269</v>
      </c>
      <c r="AU230" s="202" t="s">
        <v>90</v>
      </c>
      <c r="AY230" s="16" t="s">
        <v>129</v>
      </c>
      <c r="BE230" s="203">
        <f t="shared" si="4"/>
        <v>0</v>
      </c>
      <c r="BF230" s="203">
        <f t="shared" si="5"/>
        <v>0</v>
      </c>
      <c r="BG230" s="203">
        <f t="shared" si="6"/>
        <v>0</v>
      </c>
      <c r="BH230" s="203">
        <f t="shared" si="7"/>
        <v>0</v>
      </c>
      <c r="BI230" s="203">
        <f t="shared" si="8"/>
        <v>0</v>
      </c>
      <c r="BJ230" s="16" t="s">
        <v>88</v>
      </c>
      <c r="BK230" s="203">
        <f t="shared" si="9"/>
        <v>0</v>
      </c>
      <c r="BL230" s="16" t="s">
        <v>136</v>
      </c>
      <c r="BM230" s="202" t="s">
        <v>748</v>
      </c>
    </row>
    <row r="231" spans="2:65" s="1" customFormat="1" ht="24" customHeight="1">
      <c r="B231" s="33"/>
      <c r="C231" s="191" t="s">
        <v>360</v>
      </c>
      <c r="D231" s="191" t="s">
        <v>131</v>
      </c>
      <c r="E231" s="192" t="s">
        <v>749</v>
      </c>
      <c r="F231" s="193" t="s">
        <v>750</v>
      </c>
      <c r="G231" s="194" t="s">
        <v>158</v>
      </c>
      <c r="H231" s="195">
        <v>0.64</v>
      </c>
      <c r="I231" s="196"/>
      <c r="J231" s="197">
        <f t="shared" si="0"/>
        <v>0</v>
      </c>
      <c r="K231" s="193" t="s">
        <v>135</v>
      </c>
      <c r="L231" s="37"/>
      <c r="M231" s="198" t="s">
        <v>1</v>
      </c>
      <c r="N231" s="199" t="s">
        <v>45</v>
      </c>
      <c r="O231" s="65"/>
      <c r="P231" s="200">
        <f t="shared" si="1"/>
        <v>0</v>
      </c>
      <c r="Q231" s="200">
        <v>0</v>
      </c>
      <c r="R231" s="200">
        <f t="shared" si="2"/>
        <v>0</v>
      </c>
      <c r="S231" s="200">
        <v>1.56</v>
      </c>
      <c r="T231" s="201">
        <f t="shared" si="3"/>
        <v>0.99840000000000007</v>
      </c>
      <c r="AR231" s="202" t="s">
        <v>136</v>
      </c>
      <c r="AT231" s="202" t="s">
        <v>131</v>
      </c>
      <c r="AU231" s="202" t="s">
        <v>90</v>
      </c>
      <c r="AY231" s="16" t="s">
        <v>129</v>
      </c>
      <c r="BE231" s="203">
        <f t="shared" si="4"/>
        <v>0</v>
      </c>
      <c r="BF231" s="203">
        <f t="shared" si="5"/>
        <v>0</v>
      </c>
      <c r="BG231" s="203">
        <f t="shared" si="6"/>
        <v>0</v>
      </c>
      <c r="BH231" s="203">
        <f t="shared" si="7"/>
        <v>0</v>
      </c>
      <c r="BI231" s="203">
        <f t="shared" si="8"/>
        <v>0</v>
      </c>
      <c r="BJ231" s="16" t="s">
        <v>88</v>
      </c>
      <c r="BK231" s="203">
        <f t="shared" si="9"/>
        <v>0</v>
      </c>
      <c r="BL231" s="16" t="s">
        <v>136</v>
      </c>
      <c r="BM231" s="202" t="s">
        <v>751</v>
      </c>
    </row>
    <row r="232" spans="2:65" s="12" customFormat="1" ht="10">
      <c r="B232" s="204"/>
      <c r="C232" s="205"/>
      <c r="D232" s="206" t="s">
        <v>138</v>
      </c>
      <c r="E232" s="207" t="s">
        <v>1</v>
      </c>
      <c r="F232" s="208" t="s">
        <v>752</v>
      </c>
      <c r="G232" s="205"/>
      <c r="H232" s="209">
        <v>0.64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138</v>
      </c>
      <c r="AU232" s="215" t="s">
        <v>90</v>
      </c>
      <c r="AV232" s="12" t="s">
        <v>90</v>
      </c>
      <c r="AW232" s="12" t="s">
        <v>34</v>
      </c>
      <c r="AX232" s="12" t="s">
        <v>80</v>
      </c>
      <c r="AY232" s="215" t="s">
        <v>129</v>
      </c>
    </row>
    <row r="233" spans="2:65" s="14" customFormat="1" ht="10">
      <c r="B233" s="226"/>
      <c r="C233" s="227"/>
      <c r="D233" s="206" t="s">
        <v>138</v>
      </c>
      <c r="E233" s="228" t="s">
        <v>1</v>
      </c>
      <c r="F233" s="229" t="s">
        <v>145</v>
      </c>
      <c r="G233" s="227"/>
      <c r="H233" s="230">
        <v>0.64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138</v>
      </c>
      <c r="AU233" s="236" t="s">
        <v>90</v>
      </c>
      <c r="AV233" s="14" t="s">
        <v>136</v>
      </c>
      <c r="AW233" s="14" t="s">
        <v>34</v>
      </c>
      <c r="AX233" s="14" t="s">
        <v>88</v>
      </c>
      <c r="AY233" s="236" t="s">
        <v>129</v>
      </c>
    </row>
    <row r="234" spans="2:65" s="1" customFormat="1" ht="48" customHeight="1">
      <c r="B234" s="33"/>
      <c r="C234" s="191" t="s">
        <v>366</v>
      </c>
      <c r="D234" s="191" t="s">
        <v>131</v>
      </c>
      <c r="E234" s="192" t="s">
        <v>753</v>
      </c>
      <c r="F234" s="193" t="s">
        <v>754</v>
      </c>
      <c r="G234" s="194" t="s">
        <v>317</v>
      </c>
      <c r="H234" s="195">
        <v>1</v>
      </c>
      <c r="I234" s="196"/>
      <c r="J234" s="197">
        <f>ROUND(I234*H234,2)</f>
        <v>0</v>
      </c>
      <c r="K234" s="193" t="s">
        <v>135</v>
      </c>
      <c r="L234" s="37"/>
      <c r="M234" s="198" t="s">
        <v>1</v>
      </c>
      <c r="N234" s="199" t="s">
        <v>45</v>
      </c>
      <c r="O234" s="65"/>
      <c r="P234" s="200">
        <f>O234*H234</f>
        <v>0</v>
      </c>
      <c r="Q234" s="200">
        <v>3.406E-2</v>
      </c>
      <c r="R234" s="200">
        <f>Q234*H234</f>
        <v>3.406E-2</v>
      </c>
      <c r="S234" s="200">
        <v>0</v>
      </c>
      <c r="T234" s="201">
        <f>S234*H234</f>
        <v>0</v>
      </c>
      <c r="AR234" s="202" t="s">
        <v>136</v>
      </c>
      <c r="AT234" s="202" t="s">
        <v>131</v>
      </c>
      <c r="AU234" s="202" t="s">
        <v>90</v>
      </c>
      <c r="AY234" s="16" t="s">
        <v>129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6" t="s">
        <v>88</v>
      </c>
      <c r="BK234" s="203">
        <f>ROUND(I234*H234,2)</f>
        <v>0</v>
      </c>
      <c r="BL234" s="16" t="s">
        <v>136</v>
      </c>
      <c r="BM234" s="202" t="s">
        <v>755</v>
      </c>
    </row>
    <row r="235" spans="2:65" s="1" customFormat="1" ht="36" customHeight="1">
      <c r="B235" s="33"/>
      <c r="C235" s="191" t="s">
        <v>375</v>
      </c>
      <c r="D235" s="191" t="s">
        <v>131</v>
      </c>
      <c r="E235" s="192" t="s">
        <v>756</v>
      </c>
      <c r="F235" s="193" t="s">
        <v>757</v>
      </c>
      <c r="G235" s="194" t="s">
        <v>317</v>
      </c>
      <c r="H235" s="195">
        <v>1</v>
      </c>
      <c r="I235" s="196"/>
      <c r="J235" s="197">
        <f>ROUND(I235*H235,2)</f>
        <v>0</v>
      </c>
      <c r="K235" s="193" t="s">
        <v>135</v>
      </c>
      <c r="L235" s="37"/>
      <c r="M235" s="198" t="s">
        <v>1</v>
      </c>
      <c r="N235" s="199" t="s">
        <v>45</v>
      </c>
      <c r="O235" s="65"/>
      <c r="P235" s="200">
        <f>O235*H235</f>
        <v>0</v>
      </c>
      <c r="Q235" s="200">
        <v>6.0600000000000001E-2</v>
      </c>
      <c r="R235" s="200">
        <f>Q235*H235</f>
        <v>6.0600000000000001E-2</v>
      </c>
      <c r="S235" s="200">
        <v>0</v>
      </c>
      <c r="T235" s="201">
        <f>S235*H235</f>
        <v>0</v>
      </c>
      <c r="AR235" s="202" t="s">
        <v>136</v>
      </c>
      <c r="AT235" s="202" t="s">
        <v>131</v>
      </c>
      <c r="AU235" s="202" t="s">
        <v>90</v>
      </c>
      <c r="AY235" s="16" t="s">
        <v>129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6" t="s">
        <v>88</v>
      </c>
      <c r="BK235" s="203">
        <f>ROUND(I235*H235,2)</f>
        <v>0</v>
      </c>
      <c r="BL235" s="16" t="s">
        <v>136</v>
      </c>
      <c r="BM235" s="202" t="s">
        <v>758</v>
      </c>
    </row>
    <row r="236" spans="2:65" s="1" customFormat="1" ht="36" customHeight="1">
      <c r="B236" s="33"/>
      <c r="C236" s="191" t="s">
        <v>383</v>
      </c>
      <c r="D236" s="191" t="s">
        <v>131</v>
      </c>
      <c r="E236" s="192" t="s">
        <v>759</v>
      </c>
      <c r="F236" s="193" t="s">
        <v>760</v>
      </c>
      <c r="G236" s="194" t="s">
        <v>761</v>
      </c>
      <c r="H236" s="195">
        <v>1</v>
      </c>
      <c r="I236" s="196"/>
      <c r="J236" s="197">
        <f>ROUND(I236*H236,2)</f>
        <v>0</v>
      </c>
      <c r="K236" s="193" t="s">
        <v>1</v>
      </c>
      <c r="L236" s="37"/>
      <c r="M236" s="198" t="s">
        <v>1</v>
      </c>
      <c r="N236" s="199" t="s">
        <v>45</v>
      </c>
      <c r="O236" s="65"/>
      <c r="P236" s="200">
        <f>O236*H236</f>
        <v>0</v>
      </c>
      <c r="Q236" s="200">
        <v>5.2903000000000002</v>
      </c>
      <c r="R236" s="200">
        <f>Q236*H236</f>
        <v>5.2903000000000002</v>
      </c>
      <c r="S236" s="200">
        <v>0</v>
      </c>
      <c r="T236" s="201">
        <f>S236*H236</f>
        <v>0</v>
      </c>
      <c r="AR236" s="202" t="s">
        <v>136</v>
      </c>
      <c r="AT236" s="202" t="s">
        <v>131</v>
      </c>
      <c r="AU236" s="202" t="s">
        <v>90</v>
      </c>
      <c r="AY236" s="16" t="s">
        <v>129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6" t="s">
        <v>88</v>
      </c>
      <c r="BK236" s="203">
        <f>ROUND(I236*H236,2)</f>
        <v>0</v>
      </c>
      <c r="BL236" s="16" t="s">
        <v>136</v>
      </c>
      <c r="BM236" s="202" t="s">
        <v>762</v>
      </c>
    </row>
    <row r="237" spans="2:65" s="1" customFormat="1" ht="24" customHeight="1">
      <c r="B237" s="33"/>
      <c r="C237" s="237" t="s">
        <v>395</v>
      </c>
      <c r="D237" s="237" t="s">
        <v>269</v>
      </c>
      <c r="E237" s="238" t="s">
        <v>763</v>
      </c>
      <c r="F237" s="239" t="s">
        <v>764</v>
      </c>
      <c r="G237" s="240" t="s">
        <v>317</v>
      </c>
      <c r="H237" s="241">
        <v>4</v>
      </c>
      <c r="I237" s="242"/>
      <c r="J237" s="243">
        <f>ROUND(I237*H237,2)</f>
        <v>0</v>
      </c>
      <c r="K237" s="239" t="s">
        <v>1</v>
      </c>
      <c r="L237" s="244"/>
      <c r="M237" s="245" t="s">
        <v>1</v>
      </c>
      <c r="N237" s="246" t="s">
        <v>45</v>
      </c>
      <c r="O237" s="65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AR237" s="202" t="s">
        <v>189</v>
      </c>
      <c r="AT237" s="202" t="s">
        <v>269</v>
      </c>
      <c r="AU237" s="202" t="s">
        <v>90</v>
      </c>
      <c r="AY237" s="16" t="s">
        <v>129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6" t="s">
        <v>88</v>
      </c>
      <c r="BK237" s="203">
        <f>ROUND(I237*H237,2)</f>
        <v>0</v>
      </c>
      <c r="BL237" s="16" t="s">
        <v>136</v>
      </c>
      <c r="BM237" s="202" t="s">
        <v>765</v>
      </c>
    </row>
    <row r="238" spans="2:65" s="1" customFormat="1" ht="16.5" customHeight="1">
      <c r="B238" s="33"/>
      <c r="C238" s="237" t="s">
        <v>399</v>
      </c>
      <c r="D238" s="237" t="s">
        <v>269</v>
      </c>
      <c r="E238" s="238" t="s">
        <v>766</v>
      </c>
      <c r="F238" s="239" t="s">
        <v>767</v>
      </c>
      <c r="G238" s="240" t="s">
        <v>768</v>
      </c>
      <c r="H238" s="241">
        <v>1</v>
      </c>
      <c r="I238" s="242"/>
      <c r="J238" s="243">
        <f>ROUND(I238*H238,2)</f>
        <v>0</v>
      </c>
      <c r="K238" s="239" t="s">
        <v>1</v>
      </c>
      <c r="L238" s="244"/>
      <c r="M238" s="245" t="s">
        <v>1</v>
      </c>
      <c r="N238" s="246" t="s">
        <v>45</v>
      </c>
      <c r="O238" s="65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AR238" s="202" t="s">
        <v>189</v>
      </c>
      <c r="AT238" s="202" t="s">
        <v>269</v>
      </c>
      <c r="AU238" s="202" t="s">
        <v>90</v>
      </c>
      <c r="AY238" s="16" t="s">
        <v>129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6" t="s">
        <v>88</v>
      </c>
      <c r="BK238" s="203">
        <f>ROUND(I238*H238,2)</f>
        <v>0</v>
      </c>
      <c r="BL238" s="16" t="s">
        <v>136</v>
      </c>
      <c r="BM238" s="202" t="s">
        <v>769</v>
      </c>
    </row>
    <row r="239" spans="2:65" s="11" customFormat="1" ht="22.75" customHeight="1">
      <c r="B239" s="175"/>
      <c r="C239" s="176"/>
      <c r="D239" s="177" t="s">
        <v>79</v>
      </c>
      <c r="E239" s="189" t="s">
        <v>194</v>
      </c>
      <c r="F239" s="189" t="s">
        <v>516</v>
      </c>
      <c r="G239" s="176"/>
      <c r="H239" s="176"/>
      <c r="I239" s="179"/>
      <c r="J239" s="190">
        <f>BK239</f>
        <v>0</v>
      </c>
      <c r="K239" s="176"/>
      <c r="L239" s="181"/>
      <c r="M239" s="182"/>
      <c r="N239" s="183"/>
      <c r="O239" s="183"/>
      <c r="P239" s="184">
        <f>SUM(P240:P243)</f>
        <v>0</v>
      </c>
      <c r="Q239" s="183"/>
      <c r="R239" s="184">
        <f>SUM(R240:R243)</f>
        <v>1.228761</v>
      </c>
      <c r="S239" s="183"/>
      <c r="T239" s="185">
        <f>SUM(T240:T243)</f>
        <v>0</v>
      </c>
      <c r="AR239" s="186" t="s">
        <v>88</v>
      </c>
      <c r="AT239" s="187" t="s">
        <v>79</v>
      </c>
      <c r="AU239" s="187" t="s">
        <v>88</v>
      </c>
      <c r="AY239" s="186" t="s">
        <v>129</v>
      </c>
      <c r="BK239" s="188">
        <f>SUM(BK240:BK243)</f>
        <v>0</v>
      </c>
    </row>
    <row r="240" spans="2:65" s="1" customFormat="1" ht="24" customHeight="1">
      <c r="B240" s="33"/>
      <c r="C240" s="191" t="s">
        <v>406</v>
      </c>
      <c r="D240" s="191" t="s">
        <v>131</v>
      </c>
      <c r="E240" s="192" t="s">
        <v>770</v>
      </c>
      <c r="F240" s="193" t="s">
        <v>771</v>
      </c>
      <c r="G240" s="194" t="s">
        <v>281</v>
      </c>
      <c r="H240" s="195">
        <v>202.5</v>
      </c>
      <c r="I240" s="196"/>
      <c r="J240" s="197">
        <f>ROUND(I240*H240,2)</f>
        <v>0</v>
      </c>
      <c r="K240" s="193" t="s">
        <v>135</v>
      </c>
      <c r="L240" s="37"/>
      <c r="M240" s="198" t="s">
        <v>1</v>
      </c>
      <c r="N240" s="199" t="s">
        <v>45</v>
      </c>
      <c r="O240" s="65"/>
      <c r="P240" s="200">
        <f>O240*H240</f>
        <v>0</v>
      </c>
      <c r="Q240" s="200">
        <v>3.6000000000000002E-4</v>
      </c>
      <c r="R240" s="200">
        <f>Q240*H240</f>
        <v>7.2900000000000006E-2</v>
      </c>
      <c r="S240" s="200">
        <v>0</v>
      </c>
      <c r="T240" s="201">
        <f>S240*H240</f>
        <v>0</v>
      </c>
      <c r="AR240" s="202" t="s">
        <v>136</v>
      </c>
      <c r="AT240" s="202" t="s">
        <v>131</v>
      </c>
      <c r="AU240" s="202" t="s">
        <v>90</v>
      </c>
      <c r="AY240" s="16" t="s">
        <v>129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6" t="s">
        <v>88</v>
      </c>
      <c r="BK240" s="203">
        <f>ROUND(I240*H240,2)</f>
        <v>0</v>
      </c>
      <c r="BL240" s="16" t="s">
        <v>136</v>
      </c>
      <c r="BM240" s="202" t="s">
        <v>772</v>
      </c>
    </row>
    <row r="241" spans="2:65" s="1" customFormat="1" ht="24" customHeight="1">
      <c r="B241" s="33"/>
      <c r="C241" s="191" t="s">
        <v>411</v>
      </c>
      <c r="D241" s="191" t="s">
        <v>131</v>
      </c>
      <c r="E241" s="192" t="s">
        <v>773</v>
      </c>
      <c r="F241" s="193" t="s">
        <v>774</v>
      </c>
      <c r="G241" s="194" t="s">
        <v>281</v>
      </c>
      <c r="H241" s="195">
        <v>202.5</v>
      </c>
      <c r="I241" s="196"/>
      <c r="J241" s="197">
        <f>ROUND(I241*H241,2)</f>
        <v>0</v>
      </c>
      <c r="K241" s="193" t="s">
        <v>135</v>
      </c>
      <c r="L241" s="37"/>
      <c r="M241" s="198" t="s">
        <v>1</v>
      </c>
      <c r="N241" s="199" t="s">
        <v>45</v>
      </c>
      <c r="O241" s="65"/>
      <c r="P241" s="200">
        <f>O241*H241</f>
        <v>0</v>
      </c>
      <c r="Q241" s="200">
        <v>6.8999999999999997E-4</v>
      </c>
      <c r="R241" s="200">
        <f>Q241*H241</f>
        <v>0.13972499999999999</v>
      </c>
      <c r="S241" s="200">
        <v>0</v>
      </c>
      <c r="T241" s="201">
        <f>S241*H241</f>
        <v>0</v>
      </c>
      <c r="AR241" s="202" t="s">
        <v>136</v>
      </c>
      <c r="AT241" s="202" t="s">
        <v>131</v>
      </c>
      <c r="AU241" s="202" t="s">
        <v>90</v>
      </c>
      <c r="AY241" s="16" t="s">
        <v>129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6" t="s">
        <v>88</v>
      </c>
      <c r="BK241" s="203">
        <f>ROUND(I241*H241,2)</f>
        <v>0</v>
      </c>
      <c r="BL241" s="16" t="s">
        <v>136</v>
      </c>
      <c r="BM241" s="202" t="s">
        <v>775</v>
      </c>
    </row>
    <row r="242" spans="2:65" s="1" customFormat="1" ht="36" customHeight="1">
      <c r="B242" s="33"/>
      <c r="C242" s="191" t="s">
        <v>415</v>
      </c>
      <c r="D242" s="191" t="s">
        <v>131</v>
      </c>
      <c r="E242" s="192" t="s">
        <v>776</v>
      </c>
      <c r="F242" s="193" t="s">
        <v>777</v>
      </c>
      <c r="G242" s="194" t="s">
        <v>134</v>
      </c>
      <c r="H242" s="195">
        <v>6.6</v>
      </c>
      <c r="I242" s="196"/>
      <c r="J242" s="197">
        <f>ROUND(I242*H242,2)</f>
        <v>0</v>
      </c>
      <c r="K242" s="193" t="s">
        <v>135</v>
      </c>
      <c r="L242" s="37"/>
      <c r="M242" s="198" t="s">
        <v>1</v>
      </c>
      <c r="N242" s="199" t="s">
        <v>45</v>
      </c>
      <c r="O242" s="65"/>
      <c r="P242" s="200">
        <f>O242*H242</f>
        <v>0</v>
      </c>
      <c r="Q242" s="200">
        <v>0.15396000000000001</v>
      </c>
      <c r="R242" s="200">
        <f>Q242*H242</f>
        <v>1.0161359999999999</v>
      </c>
      <c r="S242" s="200">
        <v>0</v>
      </c>
      <c r="T242" s="201">
        <f>S242*H242</f>
        <v>0</v>
      </c>
      <c r="AR242" s="202" t="s">
        <v>136</v>
      </c>
      <c r="AT242" s="202" t="s">
        <v>131</v>
      </c>
      <c r="AU242" s="202" t="s">
        <v>90</v>
      </c>
      <c r="AY242" s="16" t="s">
        <v>129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6" t="s">
        <v>88</v>
      </c>
      <c r="BK242" s="203">
        <f>ROUND(I242*H242,2)</f>
        <v>0</v>
      </c>
      <c r="BL242" s="16" t="s">
        <v>136</v>
      </c>
      <c r="BM242" s="202" t="s">
        <v>778</v>
      </c>
    </row>
    <row r="243" spans="2:65" s="12" customFormat="1" ht="10">
      <c r="B243" s="204"/>
      <c r="C243" s="205"/>
      <c r="D243" s="206" t="s">
        <v>138</v>
      </c>
      <c r="E243" s="207" t="s">
        <v>1</v>
      </c>
      <c r="F243" s="208" t="s">
        <v>779</v>
      </c>
      <c r="G243" s="205"/>
      <c r="H243" s="209">
        <v>6.6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138</v>
      </c>
      <c r="AU243" s="215" t="s">
        <v>90</v>
      </c>
      <c r="AV243" s="12" t="s">
        <v>90</v>
      </c>
      <c r="AW243" s="12" t="s">
        <v>34</v>
      </c>
      <c r="AX243" s="12" t="s">
        <v>88</v>
      </c>
      <c r="AY243" s="215" t="s">
        <v>129</v>
      </c>
    </row>
    <row r="244" spans="2:65" s="11" customFormat="1" ht="22.75" customHeight="1">
      <c r="B244" s="175"/>
      <c r="C244" s="176"/>
      <c r="D244" s="177" t="s">
        <v>79</v>
      </c>
      <c r="E244" s="189" t="s">
        <v>526</v>
      </c>
      <c r="F244" s="189" t="s">
        <v>527</v>
      </c>
      <c r="G244" s="176"/>
      <c r="H244" s="176"/>
      <c r="I244" s="179"/>
      <c r="J244" s="190">
        <f>BK244</f>
        <v>0</v>
      </c>
      <c r="K244" s="176"/>
      <c r="L244" s="181"/>
      <c r="M244" s="182"/>
      <c r="N244" s="183"/>
      <c r="O244" s="183"/>
      <c r="P244" s="184">
        <f>SUM(P245:P249)</f>
        <v>0</v>
      </c>
      <c r="Q244" s="183"/>
      <c r="R244" s="184">
        <f>SUM(R245:R249)</f>
        <v>0</v>
      </c>
      <c r="S244" s="183"/>
      <c r="T244" s="185">
        <f>SUM(T245:T249)</f>
        <v>0</v>
      </c>
      <c r="AR244" s="186" t="s">
        <v>88</v>
      </c>
      <c r="AT244" s="187" t="s">
        <v>79</v>
      </c>
      <c r="AU244" s="187" t="s">
        <v>88</v>
      </c>
      <c r="AY244" s="186" t="s">
        <v>129</v>
      </c>
      <c r="BK244" s="188">
        <f>SUM(BK245:BK249)</f>
        <v>0</v>
      </c>
    </row>
    <row r="245" spans="2:65" s="1" customFormat="1" ht="36" customHeight="1">
      <c r="B245" s="33"/>
      <c r="C245" s="191" t="s">
        <v>421</v>
      </c>
      <c r="D245" s="191" t="s">
        <v>131</v>
      </c>
      <c r="E245" s="192" t="s">
        <v>529</v>
      </c>
      <c r="F245" s="193" t="s">
        <v>530</v>
      </c>
      <c r="G245" s="194" t="s">
        <v>249</v>
      </c>
      <c r="H245" s="195">
        <v>9.8829999999999991</v>
      </c>
      <c r="I245" s="196"/>
      <c r="J245" s="197">
        <f>ROUND(I245*H245,2)</f>
        <v>0</v>
      </c>
      <c r="K245" s="193" t="s">
        <v>135</v>
      </c>
      <c r="L245" s="37"/>
      <c r="M245" s="198" t="s">
        <v>1</v>
      </c>
      <c r="N245" s="199" t="s">
        <v>45</v>
      </c>
      <c r="O245" s="65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AR245" s="202" t="s">
        <v>136</v>
      </c>
      <c r="AT245" s="202" t="s">
        <v>131</v>
      </c>
      <c r="AU245" s="202" t="s">
        <v>90</v>
      </c>
      <c r="AY245" s="16" t="s">
        <v>129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6" t="s">
        <v>88</v>
      </c>
      <c r="BK245" s="203">
        <f>ROUND(I245*H245,2)</f>
        <v>0</v>
      </c>
      <c r="BL245" s="16" t="s">
        <v>136</v>
      </c>
      <c r="BM245" s="202" t="s">
        <v>780</v>
      </c>
    </row>
    <row r="246" spans="2:65" s="1" customFormat="1" ht="24" customHeight="1">
      <c r="B246" s="33"/>
      <c r="C246" s="191" t="s">
        <v>426</v>
      </c>
      <c r="D246" s="191" t="s">
        <v>131</v>
      </c>
      <c r="E246" s="192" t="s">
        <v>533</v>
      </c>
      <c r="F246" s="193" t="s">
        <v>534</v>
      </c>
      <c r="G246" s="194" t="s">
        <v>249</v>
      </c>
      <c r="H246" s="195">
        <v>9.8829999999999991</v>
      </c>
      <c r="I246" s="196"/>
      <c r="J246" s="197">
        <f>ROUND(I246*H246,2)</f>
        <v>0</v>
      </c>
      <c r="K246" s="193" t="s">
        <v>135</v>
      </c>
      <c r="L246" s="37"/>
      <c r="M246" s="198" t="s">
        <v>1</v>
      </c>
      <c r="N246" s="199" t="s">
        <v>45</v>
      </c>
      <c r="O246" s="65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AR246" s="202" t="s">
        <v>136</v>
      </c>
      <c r="AT246" s="202" t="s">
        <v>131</v>
      </c>
      <c r="AU246" s="202" t="s">
        <v>90</v>
      </c>
      <c r="AY246" s="16" t="s">
        <v>129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6" t="s">
        <v>88</v>
      </c>
      <c r="BK246" s="203">
        <f>ROUND(I246*H246,2)</f>
        <v>0</v>
      </c>
      <c r="BL246" s="16" t="s">
        <v>136</v>
      </c>
      <c r="BM246" s="202" t="s">
        <v>781</v>
      </c>
    </row>
    <row r="247" spans="2:65" s="1" customFormat="1" ht="36" customHeight="1">
      <c r="B247" s="33"/>
      <c r="C247" s="191" t="s">
        <v>431</v>
      </c>
      <c r="D247" s="191" t="s">
        <v>131</v>
      </c>
      <c r="E247" s="192" t="s">
        <v>537</v>
      </c>
      <c r="F247" s="193" t="s">
        <v>538</v>
      </c>
      <c r="G247" s="194" t="s">
        <v>249</v>
      </c>
      <c r="H247" s="195">
        <v>88.947000000000003</v>
      </c>
      <c r="I247" s="196"/>
      <c r="J247" s="197">
        <f>ROUND(I247*H247,2)</f>
        <v>0</v>
      </c>
      <c r="K247" s="193" t="s">
        <v>135</v>
      </c>
      <c r="L247" s="37"/>
      <c r="M247" s="198" t="s">
        <v>1</v>
      </c>
      <c r="N247" s="199" t="s">
        <v>45</v>
      </c>
      <c r="O247" s="65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AR247" s="202" t="s">
        <v>136</v>
      </c>
      <c r="AT247" s="202" t="s">
        <v>131</v>
      </c>
      <c r="AU247" s="202" t="s">
        <v>90</v>
      </c>
      <c r="AY247" s="16" t="s">
        <v>129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6" t="s">
        <v>88</v>
      </c>
      <c r="BK247" s="203">
        <f>ROUND(I247*H247,2)</f>
        <v>0</v>
      </c>
      <c r="BL247" s="16" t="s">
        <v>136</v>
      </c>
      <c r="BM247" s="202" t="s">
        <v>782</v>
      </c>
    </row>
    <row r="248" spans="2:65" s="12" customFormat="1" ht="10">
      <c r="B248" s="204"/>
      <c r="C248" s="205"/>
      <c r="D248" s="206" t="s">
        <v>138</v>
      </c>
      <c r="E248" s="205"/>
      <c r="F248" s="208" t="s">
        <v>783</v>
      </c>
      <c r="G248" s="205"/>
      <c r="H248" s="209">
        <v>88.947000000000003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138</v>
      </c>
      <c r="AU248" s="215" t="s">
        <v>90</v>
      </c>
      <c r="AV248" s="12" t="s">
        <v>90</v>
      </c>
      <c r="AW248" s="12" t="s">
        <v>4</v>
      </c>
      <c r="AX248" s="12" t="s">
        <v>88</v>
      </c>
      <c r="AY248" s="215" t="s">
        <v>129</v>
      </c>
    </row>
    <row r="249" spans="2:65" s="1" customFormat="1" ht="36" customHeight="1">
      <c r="B249" s="33"/>
      <c r="C249" s="191" t="s">
        <v>437</v>
      </c>
      <c r="D249" s="191" t="s">
        <v>131</v>
      </c>
      <c r="E249" s="192" t="s">
        <v>542</v>
      </c>
      <c r="F249" s="193" t="s">
        <v>543</v>
      </c>
      <c r="G249" s="194" t="s">
        <v>249</v>
      </c>
      <c r="H249" s="195">
        <v>1.2050000000000001</v>
      </c>
      <c r="I249" s="196"/>
      <c r="J249" s="197">
        <f>ROUND(I249*H249,2)</f>
        <v>0</v>
      </c>
      <c r="K249" s="193" t="s">
        <v>135</v>
      </c>
      <c r="L249" s="37"/>
      <c r="M249" s="198" t="s">
        <v>1</v>
      </c>
      <c r="N249" s="199" t="s">
        <v>45</v>
      </c>
      <c r="O249" s="65"/>
      <c r="P249" s="200">
        <f>O249*H249</f>
        <v>0</v>
      </c>
      <c r="Q249" s="200">
        <v>0</v>
      </c>
      <c r="R249" s="200">
        <f>Q249*H249</f>
        <v>0</v>
      </c>
      <c r="S249" s="200">
        <v>0</v>
      </c>
      <c r="T249" s="201">
        <f>S249*H249</f>
        <v>0</v>
      </c>
      <c r="AR249" s="202" t="s">
        <v>136</v>
      </c>
      <c r="AT249" s="202" t="s">
        <v>131</v>
      </c>
      <c r="AU249" s="202" t="s">
        <v>90</v>
      </c>
      <c r="AY249" s="16" t="s">
        <v>129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6" t="s">
        <v>88</v>
      </c>
      <c r="BK249" s="203">
        <f>ROUND(I249*H249,2)</f>
        <v>0</v>
      </c>
      <c r="BL249" s="16" t="s">
        <v>136</v>
      </c>
      <c r="BM249" s="202" t="s">
        <v>784</v>
      </c>
    </row>
    <row r="250" spans="2:65" s="11" customFormat="1" ht="22.75" customHeight="1">
      <c r="B250" s="175"/>
      <c r="C250" s="176"/>
      <c r="D250" s="177" t="s">
        <v>79</v>
      </c>
      <c r="E250" s="189" t="s">
        <v>545</v>
      </c>
      <c r="F250" s="189" t="s">
        <v>546</v>
      </c>
      <c r="G250" s="176"/>
      <c r="H250" s="176"/>
      <c r="I250" s="179"/>
      <c r="J250" s="190">
        <f>BK250</f>
        <v>0</v>
      </c>
      <c r="K250" s="176"/>
      <c r="L250" s="181"/>
      <c r="M250" s="182"/>
      <c r="N250" s="183"/>
      <c r="O250" s="183"/>
      <c r="P250" s="184">
        <f>P251</f>
        <v>0</v>
      </c>
      <c r="Q250" s="183"/>
      <c r="R250" s="184">
        <f>R251</f>
        <v>0</v>
      </c>
      <c r="S250" s="183"/>
      <c r="T250" s="185">
        <f>T251</f>
        <v>0</v>
      </c>
      <c r="AR250" s="186" t="s">
        <v>88</v>
      </c>
      <c r="AT250" s="187" t="s">
        <v>79</v>
      </c>
      <c r="AU250" s="187" t="s">
        <v>88</v>
      </c>
      <c r="AY250" s="186" t="s">
        <v>129</v>
      </c>
      <c r="BK250" s="188">
        <f>BK251</f>
        <v>0</v>
      </c>
    </row>
    <row r="251" spans="2:65" s="1" customFormat="1" ht="36" customHeight="1">
      <c r="B251" s="33"/>
      <c r="C251" s="191" t="s">
        <v>441</v>
      </c>
      <c r="D251" s="191" t="s">
        <v>131</v>
      </c>
      <c r="E251" s="192" t="s">
        <v>785</v>
      </c>
      <c r="F251" s="193" t="s">
        <v>786</v>
      </c>
      <c r="G251" s="194" t="s">
        <v>249</v>
      </c>
      <c r="H251" s="195">
        <v>47.424999999999997</v>
      </c>
      <c r="I251" s="196"/>
      <c r="J251" s="197">
        <f>ROUND(I251*H251,2)</f>
        <v>0</v>
      </c>
      <c r="K251" s="193" t="s">
        <v>135</v>
      </c>
      <c r="L251" s="37"/>
      <c r="M251" s="198" t="s">
        <v>1</v>
      </c>
      <c r="N251" s="199" t="s">
        <v>45</v>
      </c>
      <c r="O251" s="65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AR251" s="202" t="s">
        <v>136</v>
      </c>
      <c r="AT251" s="202" t="s">
        <v>131</v>
      </c>
      <c r="AU251" s="202" t="s">
        <v>90</v>
      </c>
      <c r="AY251" s="16" t="s">
        <v>129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6" t="s">
        <v>88</v>
      </c>
      <c r="BK251" s="203">
        <f>ROUND(I251*H251,2)</f>
        <v>0</v>
      </c>
      <c r="BL251" s="16" t="s">
        <v>136</v>
      </c>
      <c r="BM251" s="202" t="s">
        <v>787</v>
      </c>
    </row>
    <row r="252" spans="2:65" s="11" customFormat="1" ht="25.9" customHeight="1">
      <c r="B252" s="175"/>
      <c r="C252" s="176"/>
      <c r="D252" s="177" t="s">
        <v>79</v>
      </c>
      <c r="E252" s="178" t="s">
        <v>595</v>
      </c>
      <c r="F252" s="178" t="s">
        <v>596</v>
      </c>
      <c r="G252" s="176"/>
      <c r="H252" s="176"/>
      <c r="I252" s="179"/>
      <c r="J252" s="180">
        <f>BK252</f>
        <v>0</v>
      </c>
      <c r="K252" s="176"/>
      <c r="L252" s="181"/>
      <c r="M252" s="182"/>
      <c r="N252" s="183"/>
      <c r="O252" s="183"/>
      <c r="P252" s="184">
        <f>P253</f>
        <v>0</v>
      </c>
      <c r="Q252" s="183"/>
      <c r="R252" s="184">
        <f>R253</f>
        <v>0</v>
      </c>
      <c r="S252" s="183"/>
      <c r="T252" s="185">
        <f>T253</f>
        <v>0</v>
      </c>
      <c r="AR252" s="186" t="s">
        <v>165</v>
      </c>
      <c r="AT252" s="187" t="s">
        <v>79</v>
      </c>
      <c r="AU252" s="187" t="s">
        <v>80</v>
      </c>
      <c r="AY252" s="186" t="s">
        <v>129</v>
      </c>
      <c r="BK252" s="188">
        <f>BK253</f>
        <v>0</v>
      </c>
    </row>
    <row r="253" spans="2:65" s="11" customFormat="1" ht="22.75" customHeight="1">
      <c r="B253" s="175"/>
      <c r="C253" s="176"/>
      <c r="D253" s="177" t="s">
        <v>79</v>
      </c>
      <c r="E253" s="189" t="s">
        <v>597</v>
      </c>
      <c r="F253" s="189" t="s">
        <v>598</v>
      </c>
      <c r="G253" s="176"/>
      <c r="H253" s="176"/>
      <c r="I253" s="179"/>
      <c r="J253" s="190">
        <f>BK253</f>
        <v>0</v>
      </c>
      <c r="K253" s="176"/>
      <c r="L253" s="181"/>
      <c r="M253" s="182"/>
      <c r="N253" s="183"/>
      <c r="O253" s="183"/>
      <c r="P253" s="184">
        <f>P254</f>
        <v>0</v>
      </c>
      <c r="Q253" s="183"/>
      <c r="R253" s="184">
        <f>R254</f>
        <v>0</v>
      </c>
      <c r="S253" s="183"/>
      <c r="T253" s="185">
        <f>T254</f>
        <v>0</v>
      </c>
      <c r="AR253" s="186" t="s">
        <v>165</v>
      </c>
      <c r="AT253" s="187" t="s">
        <v>79</v>
      </c>
      <c r="AU253" s="187" t="s">
        <v>88</v>
      </c>
      <c r="AY253" s="186" t="s">
        <v>129</v>
      </c>
      <c r="BK253" s="188">
        <f>BK254</f>
        <v>0</v>
      </c>
    </row>
    <row r="254" spans="2:65" s="1" customFormat="1" ht="16.5" customHeight="1">
      <c r="B254" s="33"/>
      <c r="C254" s="191" t="s">
        <v>445</v>
      </c>
      <c r="D254" s="191" t="s">
        <v>131</v>
      </c>
      <c r="E254" s="192" t="s">
        <v>600</v>
      </c>
      <c r="F254" s="193" t="s">
        <v>598</v>
      </c>
      <c r="G254" s="194" t="s">
        <v>578</v>
      </c>
      <c r="H254" s="247"/>
      <c r="I254" s="196"/>
      <c r="J254" s="197">
        <f>ROUND(I254*H254,2)</f>
        <v>0</v>
      </c>
      <c r="K254" s="193" t="s">
        <v>135</v>
      </c>
      <c r="L254" s="37"/>
      <c r="M254" s="248" t="s">
        <v>1</v>
      </c>
      <c r="N254" s="249" t="s">
        <v>45</v>
      </c>
      <c r="O254" s="250"/>
      <c r="P254" s="251">
        <f>O254*H254</f>
        <v>0</v>
      </c>
      <c r="Q254" s="251">
        <v>0</v>
      </c>
      <c r="R254" s="251">
        <f>Q254*H254</f>
        <v>0</v>
      </c>
      <c r="S254" s="251">
        <v>0</v>
      </c>
      <c r="T254" s="252">
        <f>S254*H254</f>
        <v>0</v>
      </c>
      <c r="AR254" s="202" t="s">
        <v>601</v>
      </c>
      <c r="AT254" s="202" t="s">
        <v>131</v>
      </c>
      <c r="AU254" s="202" t="s">
        <v>90</v>
      </c>
      <c r="AY254" s="16" t="s">
        <v>129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6" t="s">
        <v>88</v>
      </c>
      <c r="BK254" s="203">
        <f>ROUND(I254*H254,2)</f>
        <v>0</v>
      </c>
      <c r="BL254" s="16" t="s">
        <v>601</v>
      </c>
      <c r="BM254" s="202" t="s">
        <v>788</v>
      </c>
    </row>
    <row r="255" spans="2:65" s="1" customFormat="1" ht="7" customHeight="1">
      <c r="B255" s="48"/>
      <c r="C255" s="49"/>
      <c r="D255" s="49"/>
      <c r="E255" s="49"/>
      <c r="F255" s="49"/>
      <c r="G255" s="49"/>
      <c r="H255" s="49"/>
      <c r="I255" s="141"/>
      <c r="J255" s="49"/>
      <c r="K255" s="49"/>
      <c r="L255" s="37"/>
    </row>
  </sheetData>
  <sheetProtection algorithmName="SHA-512" hashValue="luw2DXZopvOdKAwXmpQV+UEW9dT4TEBLv9sVKmbDrBW0RqTfyrzqPj8WBLOo1hIHvvRNu4frvnCoNWIb1m1V4Q==" saltValue="LoBeXv/Yuhy6CGoIPwRDFakNwXBcARnt3d9NRHZ07u4Zon+Z9to/2yzZJgN2BhV5Mdy/+mS33ESEtzFAfQdTsA==" spinCount="100000" sheet="1" objects="1" scenarios="1" formatColumns="0" formatRows="0" autoFilter="0"/>
  <autoFilter ref="C125:K254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Opěrná zeď a oplocení</vt:lpstr>
      <vt:lpstr>02 - Zpevněné plochy</vt:lpstr>
      <vt:lpstr>'01 - Opěrná zeď a oplocení'!Názvy_tisku</vt:lpstr>
      <vt:lpstr>'02 - Zpevněné plochy'!Názvy_tisku</vt:lpstr>
      <vt:lpstr>'Rekapitulace stavby'!Názvy_tisku</vt:lpstr>
      <vt:lpstr>'01 - Opěrná zeď a oplocení'!Oblast_tisku</vt:lpstr>
      <vt:lpstr>'02 - Zpevněné plochy'!Oblast_tisku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Valenta</dc:creator>
  <cp:lastModifiedBy>Windows User</cp:lastModifiedBy>
  <dcterms:created xsi:type="dcterms:W3CDTF">2019-09-30T20:28:51Z</dcterms:created>
  <dcterms:modified xsi:type="dcterms:W3CDTF">2020-05-05T04:03:32Z</dcterms:modified>
</cp:coreProperties>
</file>